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codeName="ThisWorkbook"/>
  <mc:AlternateContent xmlns:mc="http://schemas.openxmlformats.org/markup-compatibility/2006">
    <mc:Choice Requires="x15">
      <x15ac:absPath xmlns:x15ac="http://schemas.microsoft.com/office/spreadsheetml/2010/11/ac" url="H:\docd\"/>
    </mc:Choice>
  </mc:AlternateContent>
  <bookViews>
    <workbookView xWindow="0" yWindow="0" windowWidth="28800" windowHeight="12210"/>
  </bookViews>
  <sheets>
    <sheet name="Intézmények" sheetId="1" r:id="rId1"/>
    <sheet name="Közvilágítás" sheetId="3" r:id="rId2"/>
  </sheets>
  <externalReferences>
    <externalReference r:id="rId3"/>
  </externalReferences>
  <definedNames>
    <definedName name="_xlnm._FilterDatabase" localSheetId="0" hidden="1">Intézmények!$A$8:$Q$8</definedName>
    <definedName name="_xlnm._FilterDatabase" localSheetId="1" hidden="1">Közvilágítás!$A$8:$S$8</definedName>
  </definedNames>
  <calcPr calcId="162913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F9" i="1"/>
  <c r="E9" i="1"/>
  <c r="D9" i="1"/>
  <c r="C9" i="1"/>
  <c r="K33" i="1" l="1"/>
  <c r="K24" i="1" l="1"/>
  <c r="P15" i="1"/>
  <c r="L15" i="1" s="1"/>
  <c r="M15" i="1" s="1"/>
  <c r="K12" i="1"/>
  <c r="K26" i="1" l="1"/>
  <c r="K25" i="1"/>
  <c r="K23" i="1"/>
  <c r="K22" i="1"/>
  <c r="K20" i="1"/>
  <c r="K18" i="1"/>
  <c r="K17" i="1"/>
  <c r="K13" i="1"/>
  <c r="K11" i="1"/>
  <c r="K10" i="1"/>
  <c r="K37" i="1" s="1"/>
  <c r="P10" i="1" l="1"/>
  <c r="L10" i="1" s="1"/>
  <c r="P11" i="1"/>
  <c r="L11" i="1" s="1"/>
  <c r="M11" i="1" s="1"/>
  <c r="P12" i="1"/>
  <c r="L12" i="1" s="1"/>
  <c r="P13" i="1"/>
  <c r="L13" i="1" s="1"/>
  <c r="M13" i="1" s="1"/>
  <c r="P14" i="1"/>
  <c r="L14" i="1" s="1"/>
  <c r="P16" i="1"/>
  <c r="L16" i="1" s="1"/>
  <c r="P17" i="1"/>
  <c r="L17" i="1" s="1"/>
  <c r="P18" i="1"/>
  <c r="L18" i="1" s="1"/>
  <c r="P19" i="1"/>
  <c r="L19" i="1" s="1"/>
  <c r="P20" i="1"/>
  <c r="L20" i="1" s="1"/>
  <c r="P21" i="1"/>
  <c r="L21" i="1" s="1"/>
  <c r="P22" i="1"/>
  <c r="L22" i="1" s="1"/>
  <c r="P23" i="1"/>
  <c r="L23" i="1" s="1"/>
  <c r="P24" i="1"/>
  <c r="L24" i="1" s="1"/>
  <c r="M24" i="1" s="1"/>
  <c r="P25" i="1"/>
  <c r="L25" i="1" s="1"/>
  <c r="P26" i="1"/>
  <c r="L26" i="1" s="1"/>
  <c r="P27" i="1"/>
  <c r="L27" i="1" s="1"/>
  <c r="M27" i="1" s="1"/>
  <c r="P28" i="1"/>
  <c r="L28" i="1" s="1"/>
  <c r="P29" i="1"/>
  <c r="L29" i="1" s="1"/>
  <c r="M29" i="1" s="1"/>
  <c r="P30" i="1"/>
  <c r="L30" i="1" s="1"/>
  <c r="P31" i="1"/>
  <c r="L31" i="1" s="1"/>
  <c r="M31" i="1" s="1"/>
  <c r="P32" i="1"/>
  <c r="L32" i="1" s="1"/>
  <c r="M32" i="1" s="1"/>
  <c r="P33" i="1"/>
  <c r="L33" i="1" s="1"/>
  <c r="M33" i="1" s="1"/>
  <c r="P34" i="1"/>
  <c r="L34" i="1" s="1"/>
  <c r="P35" i="1"/>
  <c r="L35" i="1" s="1"/>
  <c r="M35" i="1" s="1"/>
  <c r="M26" i="1" l="1"/>
  <c r="M21" i="1"/>
  <c r="M28" i="1"/>
  <c r="M17" i="1"/>
  <c r="M16" i="1"/>
  <c r="M34" i="1"/>
  <c r="M30" i="1"/>
  <c r="M25" i="1"/>
  <c r="M22" i="1"/>
  <c r="M20" i="1"/>
  <c r="M18" i="1"/>
  <c r="M14" i="1"/>
  <c r="M23" i="1"/>
  <c r="M19" i="1"/>
  <c r="M12" i="1"/>
  <c r="M10" i="1"/>
  <c r="K11" i="3"/>
  <c r="P9" i="3"/>
  <c r="L9" i="3" s="1"/>
  <c r="M9" i="3" s="1"/>
  <c r="L11" i="3" l="1"/>
  <c r="L15" i="3" s="1"/>
  <c r="L13" i="3" l="1"/>
  <c r="P9" i="1" l="1"/>
  <c r="L9" i="1" s="1"/>
  <c r="L37" i="1" s="1"/>
  <c r="L41" i="1" l="1"/>
  <c r="L39" i="1"/>
  <c r="M9" i="1"/>
</calcChain>
</file>

<file path=xl/sharedStrings.xml><?xml version="1.0" encoding="utf-8"?>
<sst xmlns="http://schemas.openxmlformats.org/spreadsheetml/2006/main" count="225" uniqueCount="136">
  <si>
    <t>Jelenlegi szolgáltató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</si>
  <si>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</si>
  <si>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</si>
  <si>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</si>
  <si>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</si>
  <si>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</si>
  <si>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</si>
  <si>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</si>
  <si>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</si>
  <si>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</si>
  <si>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</si>
  <si>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Mérési pont azonosító 
(POD) </t>
  </si>
  <si>
    <t>Szerződött hónapok száma</t>
  </si>
  <si>
    <t>Várható mennyiség összesen:</t>
  </si>
  <si>
    <t>Fogyasztási hely jellege</t>
  </si>
  <si>
    <t>Műszaki adatok</t>
  </si>
  <si>
    <t>profilos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</si>
  <si>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</si>
  <si>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</si>
  <si>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</si>
  <si>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</si>
  <si>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</si>
  <si>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</si>
  <si>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</si>
  <si>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</si>
  <si>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</si>
  <si>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</si>
  <si>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</si>
  <si>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Szerződött mennyiség:</t>
  </si>
  <si>
    <t>Szerződő intézmény</t>
  </si>
  <si>
    <t>Szerződő intézmény címe</t>
  </si>
  <si>
    <t>SOURCING HUNGARY KFT. - SZABADPIACI VILLAMOS ENERGIA BESZERZÉS</t>
  </si>
  <si>
    <t>Számlafizető intézmény</t>
  </si>
  <si>
    <t>Számlafizető intézmény címe</t>
  </si>
  <si>
    <t>Fogyasztási hely</t>
  </si>
  <si>
    <t>Fogyasztási hely címe</t>
  </si>
  <si>
    <t>távmért</t>
  </si>
  <si>
    <t>21.</t>
  </si>
  <si>
    <t>22.</t>
  </si>
  <si>
    <t>23.</t>
  </si>
  <si>
    <t>24.</t>
  </si>
  <si>
    <t>25.</t>
  </si>
  <si>
    <t>26.</t>
  </si>
  <si>
    <t>27.</t>
  </si>
  <si>
    <r>
      <t xml:space="preserve">Mértékadó vagy Várható </t>
    </r>
    <r>
      <rPr>
        <b/>
        <u/>
        <sz val="10"/>
        <rFont val="Arial"/>
        <family val="2"/>
        <charset val="238"/>
      </rPr>
      <t>Éves</t>
    </r>
    <r>
      <rPr>
        <b/>
        <sz val="10"/>
        <rFont val="Arial"/>
        <family val="2"/>
        <charset val="238"/>
      </rPr>
      <t xml:space="preserve"> Fogyasztás (MÉF) (VÉF) (kWh)</t>
    </r>
  </si>
  <si>
    <t>Tervezett fogyasztás a szerződéses időszakban (kWh)</t>
  </si>
  <si>
    <r>
      <t xml:space="preserve">Maximális mennyiség:
</t>
    </r>
    <r>
      <rPr>
        <b/>
        <sz val="14"/>
        <color rgb="FF00B050"/>
        <rFont val="Arial"/>
        <family val="2"/>
        <charset val="238"/>
      </rPr>
      <t>Szerződött mennyiség + 50%</t>
    </r>
  </si>
  <si>
    <r>
      <t xml:space="preserve">SZERZŐDÖTT fogyasztás a </t>
    </r>
    <r>
      <rPr>
        <b/>
        <u/>
        <sz val="10"/>
        <rFont val="Arial"/>
        <family val="2"/>
        <charset val="238"/>
      </rPr>
      <t>szerződéses időszakban</t>
    </r>
    <r>
      <rPr>
        <b/>
        <sz val="10"/>
        <rFont val="Arial"/>
        <family val="2"/>
        <charset val="238"/>
      </rPr>
      <t xml:space="preserve"> (kWh)</t>
    </r>
  </si>
  <si>
    <t xml:space="preserve">E.ON Energiaszolgáltató Kft. </t>
  </si>
  <si>
    <t xml:space="preserve">E.ON Energiakereskedelmi Kft. </t>
  </si>
  <si>
    <t>MEGJEGYZÉS</t>
  </si>
  <si>
    <t>Háztartási méretű kiserőmű működtetése, tervezése
(IGEN /NEM)</t>
  </si>
  <si>
    <t>A kiserőmű teljesítménye
kWp</t>
  </si>
  <si>
    <t>A termelt mennyiség levonásra került a várható mennyiségből?
(IGEN /NEM)</t>
  </si>
  <si>
    <t>Villamos energia szerződés kezdete</t>
  </si>
  <si>
    <t>Villamos energia szerződés vége</t>
  </si>
  <si>
    <t>Esztergomi Bánomi Óvoda</t>
  </si>
  <si>
    <t>2500 Esztergom Bánomi lakótelep 37</t>
  </si>
  <si>
    <t>HU000110-11-S00000000000000014321</t>
  </si>
  <si>
    <t>Esztergomi Szentgyörgymezei Óvoda</t>
  </si>
  <si>
    <t>2500 Esztergom Rényi Rezső utca 3.</t>
  </si>
  <si>
    <t>HU000110-11-S00000000000000014324</t>
  </si>
  <si>
    <t>Esztergomi Kertvárosi Óvoda</t>
  </si>
  <si>
    <t>2509 Esztergom Kertváros Kolozsvári utca 14</t>
  </si>
  <si>
    <t>HU000110-11-S00000000000001081718</t>
  </si>
  <si>
    <t>2510 Esztergom Kertváros Kolozsvári utca 18</t>
  </si>
  <si>
    <t>HU000110-11-S00000000000000014315</t>
  </si>
  <si>
    <t>Esztergomi Erzsébet Királyné Óvoda</t>
  </si>
  <si>
    <t>2500 Esztergom Erzsébet Királyné utca 43</t>
  </si>
  <si>
    <t>HU000110-11-S00000000000000014320</t>
  </si>
  <si>
    <t>Esztergomi Belvárosi Óvoda</t>
  </si>
  <si>
    <t>HU000110-11-S00000000000000014318</t>
  </si>
  <si>
    <t>Féja Géza Közösségi Ház</t>
  </si>
  <si>
    <t>2509 Esztergom Kertváros Damjanich utca 50</t>
  </si>
  <si>
    <t>HU000110-11-S00000000000000014313</t>
  </si>
  <si>
    <t>Aprófalva Bölcsöde</t>
  </si>
  <si>
    <t>2500 Esztergom Budai Nagy Antal utca 18</t>
  </si>
  <si>
    <t>HU000110-11-S00000000000000014301</t>
  </si>
  <si>
    <t>Esztergomi Angyalkert Óvoda</t>
  </si>
  <si>
    <t>HU000110-11-S00000000000000026414</t>
  </si>
  <si>
    <t>Esztergomi Aranyhegyi Óvoda</t>
  </si>
  <si>
    <t>HU000110-11-S00000000000000026720</t>
  </si>
  <si>
    <t>Esztergomi Honvéd Utcai Óvoda</t>
  </si>
  <si>
    <t>2500 Esztergom Honvéd utca 15-25</t>
  </si>
  <si>
    <t>HU000110-11-S00000000000000014296</t>
  </si>
  <si>
    <t>Esztergomi Zöld Óvoda</t>
  </si>
  <si>
    <t>2500 Esztergom Deák Ferenc utca 48</t>
  </si>
  <si>
    <t>HU000110-11-S00000000000000014302</t>
  </si>
  <si>
    <t>Szentgyörgymezői Olvasókör</t>
  </si>
  <si>
    <t>2500 Esztergom Andrássy utca 23</t>
  </si>
  <si>
    <t>HU000110-11-S00000000000000885727</t>
  </si>
  <si>
    <t>Pézsa Tibor Sportcsarnok</t>
  </si>
  <si>
    <t>2500 Esztergom Helischer József utca 5</t>
  </si>
  <si>
    <t>idősoros</t>
  </si>
  <si>
    <t>Szent István Strandfürdő</t>
  </si>
  <si>
    <t>2500 Esztergom Bajcsy-Zsilinszky Endre utca 14</t>
  </si>
  <si>
    <t>2500 Esztergom Széchenyi Tér 1</t>
  </si>
  <si>
    <t>HU000110F11-U-POLG-MEST-ESZTERGOM</t>
  </si>
  <si>
    <t>2500 Esztergom Bottyán János utca 3</t>
  </si>
  <si>
    <t>HU000110-11-S00000000000000014303</t>
  </si>
  <si>
    <t>HU000110-11-S00000000000000014322</t>
  </si>
  <si>
    <t>HU000110F11-U-POLGM-HIV-EGOM-BAJ-</t>
  </si>
  <si>
    <t>9 számú Óvoda 2508 Esztergom Pilisszentlélek Pálosok utcája 9</t>
  </si>
  <si>
    <t>HU000110-11-S00000000000001077274</t>
  </si>
  <si>
    <t>2500 Esztergom Budai Nagy Antal utca 20</t>
  </si>
  <si>
    <t>2500 Esztergom Kaán utca 5.</t>
  </si>
  <si>
    <t>Polgármesteri Hivatal</t>
  </si>
  <si>
    <t>Esztergomi Közös Önkormányzati Hivatal</t>
  </si>
  <si>
    <t>Közvilágítás</t>
  </si>
  <si>
    <t>2500 Esztergom, Széchenyi tér 1.</t>
  </si>
  <si>
    <t>HU000110-11-S00000000000000006404</t>
  </si>
  <si>
    <t>Belvárosi Óvoda</t>
  </si>
  <si>
    <t>Szent István Strandfürdő - Iroda</t>
  </si>
  <si>
    <t>Szent István Strandfürdő - Öltöző</t>
  </si>
  <si>
    <t>Szent István Strandfürdő - Búvárbázis</t>
  </si>
  <si>
    <t>Várhegy díszkivilágítás</t>
  </si>
  <si>
    <t>Bazilika díszkivilágítás</t>
  </si>
  <si>
    <t>2500 Esztergom, Bottyán János u. 7.</t>
  </si>
  <si>
    <t>2500 Esztergom Kertváros, Tópart u. 1.</t>
  </si>
  <si>
    <t>2500 Esztergom, Bajcsy-Zsilinszky Endre u. 14.</t>
  </si>
  <si>
    <t>2500 Esztergom Kertváros, Tópart u. Hrsz.: 1523/1</t>
  </si>
  <si>
    <t>2500 Esztergom, Szent István tér 1.</t>
  </si>
  <si>
    <t>2500 Esztergom Kertváros, Damjanich u. 53.</t>
  </si>
  <si>
    <t>HU000110-11-S00000000000000014295</t>
  </si>
  <si>
    <t>HU000110-11-S00000000000000012884</t>
  </si>
  <si>
    <t>HU000110-11-S00000000000000014297</t>
  </si>
  <si>
    <t>HU000110-11-S00000000000000014316</t>
  </si>
  <si>
    <t>HU000110-11-S00000000000000014323</t>
  </si>
  <si>
    <t>HU000110-11-S00000000000001023015</t>
  </si>
  <si>
    <t>HU000110F11-U-VARHEGY-DISZKI-EGOM</t>
  </si>
  <si>
    <t>HU000110F11-U-BAZILIKA-DISZV-EGOM</t>
  </si>
  <si>
    <t>HU000110-11-S00000000000000014309</t>
  </si>
  <si>
    <t>Esztergom Város Önkormányzata</t>
  </si>
  <si>
    <t>Igen</t>
  </si>
  <si>
    <t>Jelenleg is üzemelő rendszer.</t>
  </si>
  <si>
    <t>Tervezet. Komplex energetikai fejlesztés része.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</si>
</sst>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#,##0&quot; kWh&quot;"/>
    <numFmt numFmtId="165" formatCode="yyyy\-mm\-dd"/>
    <numFmt numFmtId="166" formatCode="0.0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62"/>
      <name val="Arial"/>
      <family val="2"/>
      <charset val="238"/>
    </font>
    <font>
      <b/>
      <sz val="11"/>
      <name val="Arial"/>
      <family val="2"/>
      <charset val="238"/>
    </font>
    <font>
      <b/>
      <sz val="16"/>
      <color indexed="62"/>
      <name val="Arial"/>
      <family val="2"/>
      <charset val="238"/>
    </font>
    <font>
      <b/>
      <u/>
      <sz val="10"/>
      <name val="Arial"/>
      <family val="2"/>
      <charset val="238"/>
    </font>
    <font>
      <b/>
      <sz val="14"/>
      <color rgb="FF00B050"/>
      <name val="Arial"/>
      <family val="2"/>
      <charset val="238"/>
    </font>
    <font>
      <sz val="10"/>
      <name val="Arial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ill="0" applyBorder="0" applyAlignment="0" applyProtection="0"/>
    <xf numFmtId="9" fontId="1" fillId="0" borderId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9" fontId="2" fillId="0" borderId="14" xfId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14" fontId="1" fillId="6" borderId="1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0" fillId="2" borderId="0" xfId="0" applyFill="1"/>
    <xf numFmtId="165" fontId="1" fillId="0" borderId="17" xfId="2" applyNumberFormat="1" applyFont="1" applyFill="1" applyBorder="1" applyAlignment="1">
      <alignment horizontal="center" vertical="center" wrapText="1"/>
    </xf>
    <xf numFmtId="165" fontId="1" fillId="8" borderId="17" xfId="2" applyNumberFormat="1" applyFont="1" applyFill="1" applyBorder="1" applyAlignment="1">
      <alignment horizontal="center" vertical="center" wrapText="1"/>
    </xf>
    <xf numFmtId="0" fontId="2" fillId="10" borderId="18" xfId="2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1" fillId="0" borderId="17" xfId="2" applyNumberFormat="1" applyFont="1" applyFill="1" applyBorder="1" applyAlignment="1">
      <alignment horizontal="center" vertical="center" wrapText="1"/>
    </xf>
    <xf numFmtId="166" fontId="1" fillId="0" borderId="17" xfId="2" applyNumberFormat="1" applyFont="1" applyFill="1" applyBorder="1" applyAlignment="1">
      <alignment horizontal="center" vertical="center" wrapText="1"/>
    </xf>
  </cellXfs>
  <cellStyles count="6">
    <cellStyle name="Ezres 2" xfId="4"/>
    <cellStyle name="Normál" xfId="0" builtinId="0"/>
    <cellStyle name="Normál 2" xfId="2"/>
    <cellStyle name="Normál 3" xfId="3"/>
    <cellStyle name="Százalék" xfId="1" builtinId="5"/>
    <cellStyle name="Százalék 2" xfId="5"/>
  </cellStyles>
  <dxfs count="0"/>
  <tableStyles count="0" defaultTableStyle="TableStyleMedium9" defaultPivotStyle="PivotStyleLight16"/>
  <colors>
    <mruColors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109112</xdr:colOff>
      <xdr:row>1</xdr:row>
      <xdr:rowOff>103374</xdr:rowOff>
    </xdr:from>
    <xdr:to>
      <xdr:col>2</xdr:col>
      <xdr:colOff>571500</xdr:colOff>
      <xdr:row>3</xdr:row>
      <xdr:rowOff>90715</xdr:rowOff>
    </xdr:to>
    <xdr:pic>
      <xdr:nvPicPr>
        <xdr:cNvPr id="1079" name="Picture 2" descr="Logo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755" y="185017"/>
          <a:ext cx="761745" cy="368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122464</xdr:colOff>
      <xdr:row>1</xdr:row>
      <xdr:rowOff>108857</xdr:rowOff>
    </xdr:from>
    <xdr:to>
      <xdr:col>2</xdr:col>
      <xdr:colOff>584852</xdr:colOff>
      <xdr:row>3</xdr:row>
      <xdr:rowOff>96198</xdr:rowOff>
    </xdr:to>
    <xdr:pic>
      <xdr:nvPicPr>
        <xdr:cNvPr id="3" name="Picture 2" descr="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90500"/>
          <a:ext cx="761745" cy="368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%20SOURCING\PARTNEREK%20&#214;NKORM&#193;NYZATOK\Esztergom%20V&#225;ros%20&#214;nkorm&#225;nyzata\2017_villamos%20energia\03_SOURCING_M&#369;szaki%20adatlap%20+%20b&#225;zis&#233;rt&#233;k\Villamos%20energia_M&#369;szaki%20adatlap_Esztergom%20V&#2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ézmények"/>
      <sheetName val="Munka1"/>
      <sheetName val="Közvilágítás"/>
    </sheetNames>
    <sheetDataSet>
      <sheetData sheetId="0" refreshError="1"/>
      <sheetData sheetId="1">
        <row r="4">
          <cell r="B4" t="str">
            <v>HU000110-11-S00000000000000026414</v>
          </cell>
          <cell r="C4" t="str">
            <v>Esztergomi Angyalkert Óvoda</v>
          </cell>
          <cell r="D4" t="str">
            <v>2500 Esztergom, Budai Nagy Antal u. 20.</v>
          </cell>
          <cell r="E4" t="str">
            <v>Esztergomi Angyalkert Óvoda</v>
          </cell>
          <cell r="F4" t="str">
            <v>2500 Esztergom, Budai Nagy Antal u. 20.</v>
          </cell>
        </row>
        <row r="5">
          <cell r="B5" t="str">
            <v>HU000110-11-S00000000000000014301</v>
          </cell>
          <cell r="C5" t="str">
            <v>Aprófalva Bölcsőde</v>
          </cell>
          <cell r="D5" t="str">
            <v>2500 Esztergom, Budai Nagy Antal u. 18.</v>
          </cell>
          <cell r="E5" t="str">
            <v>Aprófalva Bölcsőde</v>
          </cell>
          <cell r="F5" t="str">
            <v>2500 Esztergom, Budai Nagy Antal u. 18.</v>
          </cell>
        </row>
        <row r="6">
          <cell r="B6" t="str">
            <v>HU000110-11-S00000000000000026720</v>
          </cell>
          <cell r="C6" t="str">
            <v>Aranyhegyi Óvoda Esztergom</v>
          </cell>
          <cell r="D6" t="str">
            <v>2500 Esztergom, Kaán u. 5.</v>
          </cell>
          <cell r="E6" t="str">
            <v>Aranyhegyi Óvoda Esztergom</v>
          </cell>
          <cell r="F6" t="str">
            <v>2500 Esztergom, Kaán u. 5.</v>
          </cell>
        </row>
        <row r="7">
          <cell r="B7" t="str">
            <v>HU000110-11-S00000000000000014321</v>
          </cell>
          <cell r="C7" t="str">
            <v>Bánomi Óvoda Esztergom</v>
          </cell>
          <cell r="D7" t="str">
            <v>2500 Esztergom, Bánomi ltp. 37.</v>
          </cell>
          <cell r="E7" t="str">
            <v>Bánomi Óvoda Esztergom</v>
          </cell>
          <cell r="F7" t="str">
            <v>2500 Esztergom, Bánomi ltp. 37.</v>
          </cell>
        </row>
        <row r="8">
          <cell r="B8" t="str">
            <v>HU000110-11-S00000000000000014295</v>
          </cell>
          <cell r="C8" t="str">
            <v>Esztergomi Belvárosi Óvoda</v>
          </cell>
          <cell r="D8" t="str">
            <v>2500 Esztergom, Bottyán János u. 7.</v>
          </cell>
          <cell r="E8" t="str">
            <v>Esztergomi Belvárosi Óvoda</v>
          </cell>
          <cell r="F8" t="str">
            <v>2500 Esztergom, Bottyán János u. 7.</v>
          </cell>
        </row>
        <row r="9">
          <cell r="B9" t="str">
            <v>HU000110-11-S00000000000000014320</v>
          </cell>
          <cell r="C9" t="str">
            <v>Erzsébet Királyné Óvoda Esztergom</v>
          </cell>
          <cell r="D9" t="str">
            <v>2500 Esztergom, Erzsébet Királyné u. 43.</v>
          </cell>
          <cell r="E9" t="str">
            <v>Erzsébet Királyné Óvoda Esztergom</v>
          </cell>
          <cell r="F9" t="str">
            <v>2500 Esztergom, Erzsébet Királyné u. 43.</v>
          </cell>
        </row>
        <row r="10">
          <cell r="B10" t="str">
            <v>HU000110-11-S00000000000000014313</v>
          </cell>
          <cell r="C10" t="str">
            <v>Féja Géza Közösségi Ház</v>
          </cell>
          <cell r="D10" t="str">
            <v>2500 Esztergom, Damjanich u. 50.</v>
          </cell>
          <cell r="E10" t="str">
            <v>Féja Géza Közösségi Ház</v>
          </cell>
          <cell r="F10" t="str">
            <v>2500 Esztergom, Damjanich u. 50.</v>
          </cell>
        </row>
        <row r="11">
          <cell r="B11" t="str">
            <v>HU000110-11-S00000000000000014296</v>
          </cell>
          <cell r="C11" t="str">
            <v>Honvéd Utcai Óvoda</v>
          </cell>
          <cell r="D11" t="str">
            <v>2500 Esztergom, Honvéd u. 15-25.</v>
          </cell>
          <cell r="E11" t="str">
            <v>Honvéd Utcai Óvoda</v>
          </cell>
          <cell r="F11" t="str">
            <v>2500 Esztergom, Honvéd u. 15-25.</v>
          </cell>
        </row>
        <row r="12">
          <cell r="B12" t="str">
            <v>HU000110-11-S00000000000001081718</v>
          </cell>
          <cell r="C12" t="str">
            <v>Esztergomi Kertvárosi Óvoda</v>
          </cell>
          <cell r="D12" t="str">
            <v>2500 Esztergom Kertváros, Kolozsvári u. 18.</v>
          </cell>
          <cell r="E12" t="str">
            <v>Esztergomi Kertvárosi Óvoda</v>
          </cell>
          <cell r="F12" t="str">
            <v>2500 Esztergom Kertváros, Kolozsvári u. 18.</v>
          </cell>
        </row>
        <row r="13">
          <cell r="B13" t="str">
            <v>HU000110-11-S00000000000000885727</v>
          </cell>
          <cell r="C13" t="str">
            <v>Szentgyörgymezői Olvasókör</v>
          </cell>
          <cell r="D13" t="str">
            <v>2500 Esztergom, Andrássy u. 23.</v>
          </cell>
          <cell r="E13" t="str">
            <v>Szentgyörgymezői Olvasókör</v>
          </cell>
          <cell r="F13" t="str">
            <v>2500 Esztergom, Andrássy u. 23.</v>
          </cell>
        </row>
        <row r="14">
          <cell r="B14" t="str">
            <v>HU000110-11-S00000000000000014322</v>
          </cell>
          <cell r="C14" t="str">
            <v>Pézsa Tibor Sportcsarnok Esztergom</v>
          </cell>
          <cell r="D14" t="str">
            <v>2500 Esztergom, Helischer József u. 5.</v>
          </cell>
          <cell r="E14" t="str">
            <v>Pézsa Tibor Sportcsarnok Esztergom</v>
          </cell>
          <cell r="F14" t="str">
            <v>2500 Esztergom, Helischer József u. 5.</v>
          </cell>
        </row>
        <row r="15">
          <cell r="B15" t="str">
            <v>HU000110-11-S00000000000000012884</v>
          </cell>
          <cell r="C15" t="str">
            <v>Szent István Strandfürdő</v>
          </cell>
          <cell r="D15" t="str">
            <v>2500 Esztergom, Bajcsy-Zsilinszky Endre u. 14.</v>
          </cell>
          <cell r="E15" t="str">
            <v>Szent István Strandfürdő</v>
          </cell>
          <cell r="F15" t="str">
            <v>2500 Esztergom, Bajcsy-Zsilinszky Endre u. 14.</v>
          </cell>
        </row>
        <row r="16">
          <cell r="B16" t="str">
            <v>HU000110-11-S00000000000000014297</v>
          </cell>
          <cell r="C16" t="str">
            <v>Szent István Strandfürdő</v>
          </cell>
          <cell r="D16" t="str">
            <v>2500 Esztergom, Bajcsy-Zsilinszky Endre u. 14.</v>
          </cell>
          <cell r="E16" t="str">
            <v>Szent István Strandfürdő</v>
          </cell>
          <cell r="F16" t="str">
            <v>2500 Esztergom, Bajcsy-Zsilinszky Endre u. 14.</v>
          </cell>
        </row>
        <row r="17">
          <cell r="B17" t="str">
            <v>HU000110-11-S00000000000000014316</v>
          </cell>
          <cell r="C17" t="str">
            <v>Szent István Strandfürdő</v>
          </cell>
          <cell r="D17" t="str">
            <v>2500 Esztergom, Bajcsy-Zsilinszky Endre u. 14.</v>
          </cell>
          <cell r="E17" t="str">
            <v>Szent István Strandfürdő</v>
          </cell>
          <cell r="F17" t="str">
            <v>2500 Esztergom, Bajcsy-Zsilinszky Endre u. 14.</v>
          </cell>
        </row>
        <row r="18">
          <cell r="B18" t="str">
            <v>HU000110F11-U-POLGM-HIV-EGOM-BAJ-</v>
          </cell>
          <cell r="C18" t="str">
            <v>Szent István Strandfürdő</v>
          </cell>
          <cell r="D18" t="str">
            <v>2500 Esztergom, Bajcsy-Zsilinszky Endre u. 14.</v>
          </cell>
          <cell r="E18" t="str">
            <v>Szent István Strandfürdő</v>
          </cell>
          <cell r="F18" t="str">
            <v>2500 Esztergom, Bajcsy-Zsilinszky Endre u. 14.</v>
          </cell>
        </row>
        <row r="19">
          <cell r="B19" t="str">
            <v>HU000110-11-S00000000000000014323</v>
          </cell>
          <cell r="C19" t="str">
            <v>Szent István Strandfürdő</v>
          </cell>
          <cell r="D19" t="str">
            <v>2500 Esztergom, Bajcsy-Zsilinszky Endre u. 14.</v>
          </cell>
          <cell r="E19" t="str">
            <v>Szent István Strandfürdő</v>
          </cell>
          <cell r="F19" t="str">
            <v>2500 Esztergom, Bajcsy-Zsilinszky Endre u. 14.</v>
          </cell>
        </row>
        <row r="20">
          <cell r="B20" t="str">
            <v>HU000110-11-S00000000000001023015</v>
          </cell>
          <cell r="C20" t="str">
            <v>Szent István Strandfürdő</v>
          </cell>
          <cell r="D20" t="str">
            <v>2500 Esztergom, Bajcsy-Zsilinszky Endre u. 14.</v>
          </cell>
          <cell r="E20" t="str">
            <v>Szent István Strandfürdő</v>
          </cell>
          <cell r="F20" t="str">
            <v>2500 Esztergom, Bajcsy-Zsilinszky Endre u. 14.</v>
          </cell>
        </row>
        <row r="21">
          <cell r="B21" t="str">
            <v>HU000110-11-S00000000000000014324</v>
          </cell>
          <cell r="C21" t="str">
            <v>Szentgyörgymezei Óvoda</v>
          </cell>
          <cell r="D21" t="str">
            <v>2500 Esztergom, Rényi Rezső u. 3.</v>
          </cell>
          <cell r="E21" t="str">
            <v>Szentgyörgymezei Óvoda</v>
          </cell>
          <cell r="F21" t="str">
            <v>2500 Esztergom, Rényi Rezső u. 3.</v>
          </cell>
        </row>
        <row r="22">
          <cell r="B22" t="str">
            <v>HU000110-11-S00000000000000014302</v>
          </cell>
          <cell r="C22" t="str">
            <v>Esztergomi Zöld Óvoda</v>
          </cell>
          <cell r="D22" t="str">
            <v>2500 Esztergom, Deák Ferenc u. 48.</v>
          </cell>
          <cell r="E22" t="str">
            <v>Esztergomi Zöld Óvoda</v>
          </cell>
          <cell r="F22" t="str">
            <v>2500 Esztergom, Deák Ferenc u. 48.</v>
          </cell>
        </row>
        <row r="23">
          <cell r="B23" t="str">
            <v>HU000110F11-U-DOBO-KATALIN-GIMNAZ</v>
          </cell>
          <cell r="C23" t="str">
            <v>Esztergom Város Önkormányzata</v>
          </cell>
          <cell r="D23" t="str">
            <v>2500 Esztergom, Széchenyi tér 1.</v>
          </cell>
          <cell r="E23" t="str">
            <v>Esztergom Város Önkormányzata</v>
          </cell>
          <cell r="F23" t="str">
            <v>2500 Esztergom, Széchenyi tér 1.</v>
          </cell>
        </row>
        <row r="24">
          <cell r="B24" t="str">
            <v>HU000110F11-U-JOZSEF-A-ESZTERGOM-</v>
          </cell>
          <cell r="C24" t="str">
            <v>Polgármesteri Hivatal</v>
          </cell>
          <cell r="D24" t="str">
            <v>2500 Esztergom, Széchenyi tér 1.</v>
          </cell>
          <cell r="E24" t="str">
            <v>Polgármesteri Hivatal</v>
          </cell>
          <cell r="F24" t="str">
            <v>2500 Esztergom, Széchenyi tér 1.</v>
          </cell>
        </row>
        <row r="25">
          <cell r="B25" t="str">
            <v>HU000110F11-U-KOROSY-KOLLEG-EGOM-</v>
          </cell>
          <cell r="C25" t="str">
            <v>Polgármesteri Hivatal</v>
          </cell>
          <cell r="D25" t="str">
            <v>2500 Esztergom, Széchenyi tér 1.</v>
          </cell>
          <cell r="E25" t="str">
            <v>Polgármesteri Hivatal</v>
          </cell>
          <cell r="F25" t="str">
            <v>2500 Esztergom, Széchenyi tér 1.</v>
          </cell>
        </row>
        <row r="26">
          <cell r="B26" t="str">
            <v>HU000110F11-U-MONTAGH-ISK-ESZTERG</v>
          </cell>
          <cell r="C26" t="str">
            <v>Montágh Imre EGYMI Óvoda, Ált. Isk., Spec. Szakisk.</v>
          </cell>
          <cell r="D26" t="str">
            <v>2500 Esztergom, Dobogókői út 29.</v>
          </cell>
          <cell r="E26" t="str">
            <v>Montágh Imre EGYMI Óvoda, Ált. Isk., Spec. Szakisk.</v>
          </cell>
          <cell r="F26" t="str">
            <v>2500 Esztergom, Dobogókői út 29.</v>
          </cell>
        </row>
        <row r="27">
          <cell r="B27" t="str">
            <v>HU000110-11-S00000000000000024174</v>
          </cell>
          <cell r="C27" t="str">
            <v>Esztergom Város Önkormányzata</v>
          </cell>
          <cell r="D27" t="str">
            <v>2500 Esztergom, Széchenyi tér 1.</v>
          </cell>
          <cell r="E27" t="str">
            <v>Esztergom Város Önkormányzata</v>
          </cell>
          <cell r="F27" t="str">
            <v>2500 Esztergom, Széchenyi tér 1.</v>
          </cell>
        </row>
        <row r="28">
          <cell r="B28" t="str">
            <v>HU000110-11-S00000000000001078725</v>
          </cell>
          <cell r="C28" t="str">
            <v>Esztergom Város Önkormányzata</v>
          </cell>
          <cell r="D28" t="str">
            <v>2500 Esztergom, Széchenyi tér 1.</v>
          </cell>
          <cell r="E28" t="str">
            <v>Esztergom Város Önkormányzata</v>
          </cell>
          <cell r="F28" t="str">
            <v>2500 Esztergom, Széchenyi tér 1.</v>
          </cell>
        </row>
        <row r="29">
          <cell r="B29" t="str">
            <v>HU000110F11-U-SZT-ISTVAN-GIMN-EGO</v>
          </cell>
          <cell r="C29" t="str">
            <v>Polgármesteri Hivatal</v>
          </cell>
          <cell r="D29" t="str">
            <v>2500 Esztergom, Széchenyi tér 1.</v>
          </cell>
          <cell r="E29" t="str">
            <v>Polgármesteri Hivatal</v>
          </cell>
          <cell r="F29" t="str">
            <v>2500 Esztergom, Széchenyi tér 1.</v>
          </cell>
        </row>
        <row r="30">
          <cell r="B30" t="str">
            <v>HU000110-11-S00000000000000014317</v>
          </cell>
          <cell r="C30" t="str">
            <v>Esztergom Város Önkormányzata</v>
          </cell>
          <cell r="D30" t="str">
            <v>2500 Esztergom, Széchenyi tér 1.</v>
          </cell>
          <cell r="E30" t="str">
            <v>Esztergom Város Önkormányzata</v>
          </cell>
          <cell r="F30" t="str">
            <v>2500 Esztergom, Széchenyi tér 1.</v>
          </cell>
        </row>
        <row r="31">
          <cell r="B31" t="str">
            <v>HU000110-11-S00000000000000014319</v>
          </cell>
          <cell r="C31" t="str">
            <v>Babits Mihály Általános Iskola</v>
          </cell>
          <cell r="D31" t="str">
            <v>2500 Esztergom, Sugár u. 24.</v>
          </cell>
          <cell r="E31" t="str">
            <v>Babits Mihály Általános Iskola</v>
          </cell>
          <cell r="F31" t="str">
            <v>2500 Esztergom, Sugár u. 24.</v>
          </cell>
        </row>
        <row r="32">
          <cell r="B32" t="str">
            <v>HU000110F11-U-VARHEGY-DISZKI-EGOM</v>
          </cell>
          <cell r="C32" t="str">
            <v>Esztergom Város Önkormányzata</v>
          </cell>
          <cell r="D32" t="str">
            <v>2500 Esztergom, Széchenyi tér 1.</v>
          </cell>
          <cell r="E32" t="str">
            <v>Esztergom Város Önkormányzata</v>
          </cell>
          <cell r="F32" t="str">
            <v>2500 Esztergom, Széchenyi tér 1.</v>
          </cell>
        </row>
        <row r="33">
          <cell r="B33" t="str">
            <v>HU000110F11-U-BAZILIKA-DISZV-EGOM</v>
          </cell>
          <cell r="C33" t="str">
            <v>Esztergom Város Önkormányzata</v>
          </cell>
          <cell r="D33" t="str">
            <v>2500 Esztergom, Széchenyi tér 1.</v>
          </cell>
          <cell r="E33" t="str">
            <v>Esztergom Város Önkormányzata</v>
          </cell>
          <cell r="F33" t="str">
            <v>2500 Esztergom, Széchenyi tér 1.</v>
          </cell>
        </row>
        <row r="34">
          <cell r="B34" t="str">
            <v>HU000110F11-U-POLG-MEST-ESZTERGOM</v>
          </cell>
          <cell r="C34" t="str">
            <v>Esztergomi Közös Önkormányzati Hivatal</v>
          </cell>
          <cell r="D34" t="str">
            <v>2500 Esztergom, Széchenyi tér 1.</v>
          </cell>
          <cell r="E34" t="str">
            <v>Esztergomi Közös Önkormányzati Hivatal</v>
          </cell>
          <cell r="F34" t="str">
            <v>2500 Esztergom, Széchenyi tér 1.</v>
          </cell>
        </row>
        <row r="35">
          <cell r="B35" t="str">
            <v>HU000110-11-S00000000000000014303</v>
          </cell>
          <cell r="C35" t="str">
            <v>Esztergomi Közös Önkormányzati Hivatal</v>
          </cell>
          <cell r="D35" t="str">
            <v>2500 Esztergom, Széchenyi tér 1.</v>
          </cell>
          <cell r="E35" t="str">
            <v>Esztergomi Közös Önkormányzati Hivatal</v>
          </cell>
          <cell r="F35" t="str">
            <v>2500 Esztergom, Széchenyi tér 1.</v>
          </cell>
        </row>
        <row r="36">
          <cell r="B36" t="str">
            <v>HU000110-11-S00000000000000014309</v>
          </cell>
          <cell r="C36" t="str">
            <v>Esztergomi Közös Önkormányzati Hivatal</v>
          </cell>
          <cell r="D36" t="str">
            <v>2500 Esztergom, Széchenyi tér 1.</v>
          </cell>
          <cell r="E36" t="str">
            <v>Esztergomi Közös Önkormányzati Hivatal</v>
          </cell>
          <cell r="F36" t="str">
            <v>2500 Esztergom, Széchenyi tér 1.</v>
          </cell>
        </row>
        <row r="37">
          <cell r="B37" t="str">
            <v>HU000110-11-S00000000000000014318</v>
          </cell>
          <cell r="C37" t="str">
            <v>Esztergomi Belvárosi Óvoda</v>
          </cell>
          <cell r="D37" t="str">
            <v>2500 Esztergom, Bottyán János u. 7.</v>
          </cell>
          <cell r="E37" t="str">
            <v>Esztergomi Belvárosi Óvoda</v>
          </cell>
          <cell r="F37" t="str">
            <v>2500 Esztergom, Bottyán János u. 7.</v>
          </cell>
        </row>
        <row r="38">
          <cell r="B38" t="str">
            <v>HU000110-11-S00000000000001077274</v>
          </cell>
          <cell r="C38" t="str">
            <v>Esztergomi Belvárosi Óvoda</v>
          </cell>
          <cell r="D38" t="str">
            <v>2500 Esztergom, Bottyán János u. 7.</v>
          </cell>
          <cell r="E38" t="str">
            <v>Esztergomi Belvárosi Óvoda</v>
          </cell>
          <cell r="F38" t="str">
            <v>2500 Esztergom, Bottyán János u. 7.</v>
          </cell>
        </row>
        <row r="39">
          <cell r="B39" t="str">
            <v>HU000110-11-S00000000000000014315</v>
          </cell>
          <cell r="C39" t="str">
            <v>Esztergomi Kertvárosi Óvoda</v>
          </cell>
          <cell r="D39" t="str">
            <v>2500 Esztergom Kertváros, Kolozsvári u. 18.</v>
          </cell>
          <cell r="E39" t="str">
            <v>Esztergomi Kertvárosi Óvoda</v>
          </cell>
          <cell r="F39" t="str">
            <v>2500 Esztergom Kertváros, Kolozsvári u. 18.</v>
          </cell>
        </row>
        <row r="40">
          <cell r="B40" t="str">
            <v>HU000110-11-S00000000000000896453</v>
          </cell>
          <cell r="C40" t="str">
            <v>Esztergom Város Önkormányzata</v>
          </cell>
          <cell r="D40" t="str">
            <v>2500 Esztergom, Széchenyi tér 1.</v>
          </cell>
          <cell r="E40" t="str">
            <v>Esztergom Város Önkormányzata</v>
          </cell>
          <cell r="F40" t="str">
            <v>2500 Esztergom, Széchenyi tér 1.</v>
          </cell>
        </row>
        <row r="41">
          <cell r="B41" t="str">
            <v>HU000110-11-S00000000000001078729</v>
          </cell>
          <cell r="C41" t="str">
            <v>Esztergom Város Önkormányzata</v>
          </cell>
          <cell r="D41" t="str">
            <v>2500 Esztergom, Széchenyi tér 1.</v>
          </cell>
          <cell r="E41" t="str">
            <v>Esztergom Város Önkormányzata</v>
          </cell>
          <cell r="F41" t="str">
            <v>2500 Esztergom, Széchenyi tér 1.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B46"/>
  <sheetViews>
    <sheetView tabSelected="1" zoomScale="70" zoomScaleNormal="70" workbookViewId="0">
      <pane xSplit="3" ySplit="8" topLeftCell="I17" activePane="bottomRight" state="frozen"/>
      <selection pane="topRight" activeCell="D1" sqref="D1"/>
      <selection pane="bottomLeft" activeCell="A10" sqref="A10"/>
      <selection pane="bottomRight" activeCell="V24" sqref="V24"/>
    </sheetView>
  </sheetViews>
  <sheetFormatPr defaultColWidth="9.140625" defaultRowHeight="12.75" x14ac:dyDescent="0.2"/>
  <cols>
    <col min="1" max="1" width="1.28515625" style="1" customWidth="1"/>
    <col min="2" max="2" width="4.5703125" style="4" customWidth="1"/>
    <col min="3" max="3" width="18.7109375" style="4" customWidth="1"/>
    <col min="4" max="4" width="26.42578125" style="4" customWidth="1"/>
    <col min="5" max="5" width="23.85546875" style="1" customWidth="1"/>
    <col min="6" max="6" width="29.42578125" style="1" customWidth="1"/>
    <col min="7" max="7" width="22.7109375" style="1" customWidth="1"/>
    <col min="8" max="8" width="25.5703125" style="1" customWidth="1"/>
    <col min="9" max="9" width="32.7109375" style="1" customWidth="1"/>
    <col min="10" max="10" width="43.42578125" style="1" customWidth="1"/>
    <col min="11" max="13" width="22.7109375" style="3" customWidth="1"/>
    <col min="14" max="15" width="12.7109375" style="3" customWidth="1"/>
    <col min="16" max="17" width="12.7109375" style="1" customWidth="1"/>
    <col min="18" max="18" width="9.140625" style="1"/>
    <col min="19" max="22" width="20.7109375" style="1" customWidth="1"/>
    <col min="23" max="16384" width="9.140625" style="1"/>
  </cols>
  <sheetData>
    <row r="1" spans="1:28" ht="6" customHeight="1" thickBot="1" x14ac:dyDescent="0.25"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ht="15" customHeight="1" x14ac:dyDescent="0.2">
      <c r="B2" s="40" t="s">
        <v>31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ht="15" customHeight="1" x14ac:dyDescent="0.2"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5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ht="15" customHeight="1" thickBot="1" x14ac:dyDescent="0.25"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8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ht="6" customHeight="1" thickBot="1" x14ac:dyDescent="0.25"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19.5" customHeight="1" thickBot="1" x14ac:dyDescent="0.25">
      <c r="B6" s="49" t="s">
        <v>15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S6" s="36"/>
      <c r="T6" s="36"/>
      <c r="U6" s="36"/>
      <c r="V6" s="36"/>
    </row>
    <row r="7" spans="1:28" ht="6" customHeight="1" x14ac:dyDescent="0.2"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s="2" customFormat="1" ht="120" customHeight="1" x14ac:dyDescent="0.2">
      <c r="B8" s="18" t="s">
        <v>1</v>
      </c>
      <c r="C8" s="16" t="s">
        <v>29</v>
      </c>
      <c r="D8" s="16" t="s">
        <v>30</v>
      </c>
      <c r="E8" s="16" t="s">
        <v>32</v>
      </c>
      <c r="F8" s="16" t="s">
        <v>33</v>
      </c>
      <c r="G8" s="16" t="s">
        <v>34</v>
      </c>
      <c r="H8" s="16" t="s">
        <v>35</v>
      </c>
      <c r="I8" s="19" t="s">
        <v>0</v>
      </c>
      <c r="J8" s="16" t="s">
        <v>11</v>
      </c>
      <c r="K8" s="16" t="s">
        <v>44</v>
      </c>
      <c r="L8" s="16" t="s">
        <v>45</v>
      </c>
      <c r="M8" s="17" t="s">
        <v>47</v>
      </c>
      <c r="N8" s="20" t="s">
        <v>54</v>
      </c>
      <c r="O8" s="20" t="s">
        <v>55</v>
      </c>
      <c r="P8" s="20" t="s">
        <v>12</v>
      </c>
      <c r="Q8" s="16" t="s">
        <v>14</v>
      </c>
      <c r="S8" s="39" t="s">
        <v>51</v>
      </c>
      <c r="T8" s="39" t="s">
        <v>52</v>
      </c>
      <c r="U8" s="39" t="s">
        <v>53</v>
      </c>
      <c r="V8" s="39" t="s">
        <v>50</v>
      </c>
    </row>
    <row r="9" spans="1:28" ht="30" customHeight="1" x14ac:dyDescent="0.2">
      <c r="A9" s="6"/>
      <c r="B9" s="15" t="s">
        <v>2</v>
      </c>
      <c r="C9" s="32" t="str">
        <f>VLOOKUP(J9,[1]Munka1!$B$4:$F$41,2,FALSE)</f>
        <v>Bánomi Óvoda Esztergom</v>
      </c>
      <c r="D9" s="7" t="str">
        <f>VLOOKUP(J9,[1]Munka1!$B$4:$F$41,3,FALSE)</f>
        <v>2500 Esztergom, Bánomi ltp. 37.</v>
      </c>
      <c r="E9" s="7" t="str">
        <f>VLOOKUP(J9,[1]Munka1!$B$4:$F$41,4,FALSE)</f>
        <v>Bánomi Óvoda Esztergom</v>
      </c>
      <c r="F9" s="7" t="str">
        <f>VLOOKUP(J9,[1]Munka1!$B$4:$F$41,5,FALSE)</f>
        <v>2500 Esztergom, Bánomi ltp. 37.</v>
      </c>
      <c r="G9" s="7" t="s">
        <v>56</v>
      </c>
      <c r="H9" s="7" t="s">
        <v>57</v>
      </c>
      <c r="I9" s="22" t="s">
        <v>49</v>
      </c>
      <c r="J9" s="7" t="s">
        <v>58</v>
      </c>
      <c r="K9" s="8">
        <v>4585</v>
      </c>
      <c r="L9" s="11">
        <f>ROUND(K9/12*P9,0)</f>
        <v>9170</v>
      </c>
      <c r="M9" s="11">
        <f>0.8*L9</f>
        <v>7336</v>
      </c>
      <c r="N9" s="21">
        <v>43466</v>
      </c>
      <c r="O9" s="21">
        <v>44196</v>
      </c>
      <c r="P9" s="8">
        <f t="shared" ref="P9" si="0">ROUND((O9-N9)/30,0)</f>
        <v>24</v>
      </c>
      <c r="Q9" s="9" t="s">
        <v>16</v>
      </c>
      <c r="S9" s="38"/>
      <c r="T9" s="53"/>
      <c r="U9" s="52"/>
      <c r="V9" s="52"/>
    </row>
    <row r="10" spans="1:28" ht="30" customHeight="1" x14ac:dyDescent="0.2">
      <c r="B10" s="15" t="s">
        <v>3</v>
      </c>
      <c r="C10" s="32" t="str">
        <f>VLOOKUP(J10,[1]Munka1!$B$4:$F$41,2,FALSE)</f>
        <v>Szentgyörgymezei Óvoda</v>
      </c>
      <c r="D10" s="7" t="str">
        <f>VLOOKUP(J10,[1]Munka1!$B$4:$F$41,3,FALSE)</f>
        <v>2500 Esztergom, Rényi Rezső u. 3.</v>
      </c>
      <c r="E10" s="7" t="str">
        <f>VLOOKUP(J10,[1]Munka1!$B$4:$F$41,4,FALSE)</f>
        <v>Szentgyörgymezei Óvoda</v>
      </c>
      <c r="F10" s="7" t="str">
        <f>VLOOKUP(J10,[1]Munka1!$B$4:$F$41,5,FALSE)</f>
        <v>2500 Esztergom, Rényi Rezső u. 3.</v>
      </c>
      <c r="G10" s="7" t="s">
        <v>59</v>
      </c>
      <c r="H10" s="7" t="s">
        <v>60</v>
      </c>
      <c r="I10" s="7" t="s">
        <v>48</v>
      </c>
      <c r="J10" s="7" t="s">
        <v>61</v>
      </c>
      <c r="K10" s="8">
        <f>1375*12</f>
        <v>16500</v>
      </c>
      <c r="L10" s="11">
        <f t="shared" ref="L10:L35" si="1">ROUND(K10/12*P10,0)</f>
        <v>33000</v>
      </c>
      <c r="M10" s="11">
        <f t="shared" ref="M10:M35" si="2">0.8*L10</f>
        <v>26400</v>
      </c>
      <c r="N10" s="21">
        <v>43466</v>
      </c>
      <c r="O10" s="21">
        <v>44196</v>
      </c>
      <c r="P10" s="8">
        <f t="shared" ref="P10:P35" si="3">ROUND((O10-N10)/30,0)</f>
        <v>24</v>
      </c>
      <c r="Q10" s="9" t="s">
        <v>16</v>
      </c>
      <c r="S10" s="38"/>
      <c r="T10" s="53"/>
      <c r="U10" s="52"/>
      <c r="V10" s="52"/>
    </row>
    <row r="11" spans="1:28" ht="30" customHeight="1" x14ac:dyDescent="0.2">
      <c r="A11" s="6"/>
      <c r="B11" s="15" t="s">
        <v>4</v>
      </c>
      <c r="C11" s="32" t="str">
        <f>VLOOKUP(J11,[1]Munka1!$B$4:$F$41,2,FALSE)</f>
        <v>Esztergomi Kertvárosi Óvoda</v>
      </c>
      <c r="D11" s="7" t="str">
        <f>VLOOKUP(J11,[1]Munka1!$B$4:$F$41,3,FALSE)</f>
        <v>2500 Esztergom Kertváros, Kolozsvári u. 18.</v>
      </c>
      <c r="E11" s="7" t="str">
        <f>VLOOKUP(J11,[1]Munka1!$B$4:$F$41,4,FALSE)</f>
        <v>Esztergomi Kertvárosi Óvoda</v>
      </c>
      <c r="F11" s="7" t="str">
        <f>VLOOKUP(J11,[1]Munka1!$B$4:$F$41,5,FALSE)</f>
        <v>2500 Esztergom Kertváros, Kolozsvári u. 18.</v>
      </c>
      <c r="G11" s="7" t="s">
        <v>62</v>
      </c>
      <c r="H11" s="7" t="s">
        <v>63</v>
      </c>
      <c r="I11" s="7" t="s">
        <v>48</v>
      </c>
      <c r="J11" s="7" t="s">
        <v>64</v>
      </c>
      <c r="K11" s="8">
        <f>346*12</f>
        <v>4152</v>
      </c>
      <c r="L11" s="11">
        <f t="shared" si="1"/>
        <v>8304</v>
      </c>
      <c r="M11" s="11">
        <f t="shared" si="2"/>
        <v>6643.2000000000007</v>
      </c>
      <c r="N11" s="21">
        <v>43466</v>
      </c>
      <c r="O11" s="21">
        <v>44196</v>
      </c>
      <c r="P11" s="8">
        <f t="shared" si="3"/>
        <v>24</v>
      </c>
      <c r="Q11" s="9" t="s">
        <v>16</v>
      </c>
      <c r="S11" s="38"/>
      <c r="T11" s="53"/>
      <c r="U11" s="52"/>
      <c r="V11" s="52"/>
    </row>
    <row r="12" spans="1:28" ht="30" customHeight="1" x14ac:dyDescent="0.2">
      <c r="B12" s="15" t="s">
        <v>5</v>
      </c>
      <c r="C12" s="32" t="str">
        <f>VLOOKUP(J12,[1]Munka1!$B$4:$F$41,2,FALSE)</f>
        <v>Esztergomi Kertvárosi Óvoda</v>
      </c>
      <c r="D12" s="7" t="str">
        <f>VLOOKUP(J12,[1]Munka1!$B$4:$F$41,3,FALSE)</f>
        <v>2500 Esztergom Kertváros, Kolozsvári u. 18.</v>
      </c>
      <c r="E12" s="7" t="str">
        <f>VLOOKUP(J12,[1]Munka1!$B$4:$F$41,4,FALSE)</f>
        <v>Esztergomi Kertvárosi Óvoda</v>
      </c>
      <c r="F12" s="7" t="str">
        <f>VLOOKUP(J12,[1]Munka1!$B$4:$F$41,5,FALSE)</f>
        <v>2500 Esztergom Kertváros, Kolozsvári u. 18.</v>
      </c>
      <c r="G12" s="7" t="s">
        <v>62</v>
      </c>
      <c r="H12" s="7" t="s">
        <v>65</v>
      </c>
      <c r="I12" s="7" t="s">
        <v>48</v>
      </c>
      <c r="J12" s="7" t="s">
        <v>66</v>
      </c>
      <c r="K12" s="8">
        <f>(714+620)*12</f>
        <v>16008</v>
      </c>
      <c r="L12" s="11">
        <f t="shared" si="1"/>
        <v>32016</v>
      </c>
      <c r="M12" s="11">
        <f t="shared" si="2"/>
        <v>25612.800000000003</v>
      </c>
      <c r="N12" s="21">
        <v>43466</v>
      </c>
      <c r="O12" s="21">
        <v>44196</v>
      </c>
      <c r="P12" s="8">
        <f t="shared" si="3"/>
        <v>24</v>
      </c>
      <c r="Q12" s="9" t="s">
        <v>16</v>
      </c>
      <c r="S12" s="38"/>
      <c r="T12" s="53"/>
      <c r="U12" s="52"/>
      <c r="V12" s="52"/>
    </row>
    <row r="13" spans="1:28" ht="30" customHeight="1" x14ac:dyDescent="0.2">
      <c r="B13" s="15" t="s">
        <v>6</v>
      </c>
      <c r="C13" s="32" t="str">
        <f>VLOOKUP(J13,[1]Munka1!$B$4:$F$41,2,FALSE)</f>
        <v>Erzsébet Királyné Óvoda Esztergom</v>
      </c>
      <c r="D13" s="7" t="str">
        <f>VLOOKUP(J13,[1]Munka1!$B$4:$F$41,3,FALSE)</f>
        <v>2500 Esztergom, Erzsébet Királyné u. 43.</v>
      </c>
      <c r="E13" s="7" t="str">
        <f>VLOOKUP(J13,[1]Munka1!$B$4:$F$41,4,FALSE)</f>
        <v>Erzsébet Királyné Óvoda Esztergom</v>
      </c>
      <c r="F13" s="7" t="str">
        <f>VLOOKUP(J13,[1]Munka1!$B$4:$F$41,5,FALSE)</f>
        <v>2500 Esztergom, Erzsébet Királyné u. 43.</v>
      </c>
      <c r="G13" s="7" t="s">
        <v>67</v>
      </c>
      <c r="H13" s="7" t="s">
        <v>68</v>
      </c>
      <c r="I13" s="7" t="s">
        <v>48</v>
      </c>
      <c r="J13" s="33" t="s">
        <v>69</v>
      </c>
      <c r="K13" s="8">
        <f>907*12</f>
        <v>10884</v>
      </c>
      <c r="L13" s="11">
        <f t="shared" si="1"/>
        <v>21768</v>
      </c>
      <c r="M13" s="11">
        <f t="shared" si="2"/>
        <v>17414.400000000001</v>
      </c>
      <c r="N13" s="21">
        <v>43466</v>
      </c>
      <c r="O13" s="21">
        <v>44196</v>
      </c>
      <c r="P13" s="8">
        <f t="shared" si="3"/>
        <v>24</v>
      </c>
      <c r="Q13" s="9" t="s">
        <v>16</v>
      </c>
      <c r="S13" s="38"/>
      <c r="T13" s="53"/>
      <c r="U13" s="52"/>
      <c r="V13" s="52"/>
    </row>
    <row r="14" spans="1:28" ht="30" customHeight="1" x14ac:dyDescent="0.2">
      <c r="B14" s="15" t="s">
        <v>7</v>
      </c>
      <c r="C14" s="32" t="str">
        <f>VLOOKUP(J14,[1]Munka1!$B$4:$F$41,2,FALSE)</f>
        <v>Esztergomi Belvárosi Óvoda</v>
      </c>
      <c r="D14" s="7" t="str">
        <f>VLOOKUP(J14,[1]Munka1!$B$4:$F$41,3,FALSE)</f>
        <v>2500 Esztergom, Bottyán János u. 7.</v>
      </c>
      <c r="E14" s="7" t="str">
        <f>VLOOKUP(J14,[1]Munka1!$B$4:$F$41,4,FALSE)</f>
        <v>Esztergomi Belvárosi Óvoda</v>
      </c>
      <c r="F14" s="7" t="str">
        <f>VLOOKUP(J14,[1]Munka1!$B$4:$F$41,5,FALSE)</f>
        <v>2500 Esztergom, Bottyán János u. 7.</v>
      </c>
      <c r="G14" s="7" t="s">
        <v>70</v>
      </c>
      <c r="H14" s="7" t="s">
        <v>102</v>
      </c>
      <c r="I14" s="22" t="s">
        <v>49</v>
      </c>
      <c r="J14" s="7" t="s">
        <v>71</v>
      </c>
      <c r="K14" s="8">
        <v>2705</v>
      </c>
      <c r="L14" s="11">
        <f t="shared" si="1"/>
        <v>5410</v>
      </c>
      <c r="M14" s="11">
        <f t="shared" si="2"/>
        <v>4328</v>
      </c>
      <c r="N14" s="21">
        <v>43466</v>
      </c>
      <c r="O14" s="21">
        <v>44196</v>
      </c>
      <c r="P14" s="8">
        <f t="shared" si="3"/>
        <v>24</v>
      </c>
      <c r="Q14" s="9" t="s">
        <v>16</v>
      </c>
      <c r="S14" s="38"/>
      <c r="T14" s="53"/>
      <c r="U14" s="52"/>
      <c r="V14" s="52"/>
    </row>
    <row r="15" spans="1:28" ht="30" customHeight="1" x14ac:dyDescent="0.2">
      <c r="B15" s="15" t="s">
        <v>8</v>
      </c>
      <c r="C15" s="32" t="str">
        <f>VLOOKUP(J15,[1]Munka1!$B$4:$F$41,2,FALSE)</f>
        <v>Esztergomi Belvárosi Óvoda</v>
      </c>
      <c r="D15" s="7" t="str">
        <f>VLOOKUP(J15,[1]Munka1!$B$4:$F$41,3,FALSE)</f>
        <v>2500 Esztergom, Bottyán János u. 7.</v>
      </c>
      <c r="E15" s="7" t="str">
        <f>VLOOKUP(J15,[1]Munka1!$B$4:$F$41,4,FALSE)</f>
        <v>Esztergomi Belvárosi Óvoda</v>
      </c>
      <c r="F15" s="7" t="str">
        <f>VLOOKUP(J15,[1]Munka1!$B$4:$F$41,5,FALSE)</f>
        <v>2500 Esztergom, Bottyán János u. 7.</v>
      </c>
      <c r="G15" s="7" t="s">
        <v>70</v>
      </c>
      <c r="H15" s="7" t="s">
        <v>102</v>
      </c>
      <c r="I15" s="7" t="s">
        <v>49</v>
      </c>
      <c r="J15" s="7" t="s">
        <v>103</v>
      </c>
      <c r="K15" s="8">
        <v>2533</v>
      </c>
      <c r="L15" s="11">
        <f t="shared" ref="L15" si="4">ROUND(K15/12*P15,0)</f>
        <v>5066</v>
      </c>
      <c r="M15" s="11">
        <f t="shared" ref="M15" si="5">0.8*L15</f>
        <v>4052.8</v>
      </c>
      <c r="N15" s="21">
        <v>43466</v>
      </c>
      <c r="O15" s="21">
        <v>44196</v>
      </c>
      <c r="P15" s="8">
        <f t="shared" ref="P15" si="6">ROUND((O15-N15)/30,0)</f>
        <v>24</v>
      </c>
      <c r="Q15" s="9" t="s">
        <v>16</v>
      </c>
      <c r="S15" s="38"/>
      <c r="T15" s="53"/>
      <c r="U15" s="52"/>
      <c r="V15" s="52"/>
    </row>
    <row r="16" spans="1:28" ht="30" customHeight="1" x14ac:dyDescent="0.2">
      <c r="B16" s="15" t="s">
        <v>9</v>
      </c>
      <c r="C16" s="32" t="str">
        <f>VLOOKUP(J16,[1]Munka1!$B$4:$F$41,2,FALSE)</f>
        <v>Féja Géza Közösségi Ház</v>
      </c>
      <c r="D16" s="7" t="str">
        <f>VLOOKUP(J16,[1]Munka1!$B$4:$F$41,3,FALSE)</f>
        <v>2500 Esztergom, Damjanich u. 50.</v>
      </c>
      <c r="E16" s="7" t="str">
        <f>VLOOKUP(J16,[1]Munka1!$B$4:$F$41,4,FALSE)</f>
        <v>Féja Géza Közösségi Ház</v>
      </c>
      <c r="F16" s="7" t="str">
        <f>VLOOKUP(J16,[1]Munka1!$B$4:$F$41,5,FALSE)</f>
        <v>2500 Esztergom, Damjanich u. 50.</v>
      </c>
      <c r="G16" s="7" t="s">
        <v>72</v>
      </c>
      <c r="H16" s="7" t="s">
        <v>73</v>
      </c>
      <c r="I16" s="22" t="s">
        <v>49</v>
      </c>
      <c r="J16" s="7" t="s">
        <v>74</v>
      </c>
      <c r="K16" s="8">
        <v>7004</v>
      </c>
      <c r="L16" s="11">
        <f t="shared" si="1"/>
        <v>14008</v>
      </c>
      <c r="M16" s="11">
        <f t="shared" si="2"/>
        <v>11206.400000000001</v>
      </c>
      <c r="N16" s="21">
        <v>43466</v>
      </c>
      <c r="O16" s="21">
        <v>44196</v>
      </c>
      <c r="P16" s="8">
        <f t="shared" si="3"/>
        <v>24</v>
      </c>
      <c r="Q16" s="9" t="s">
        <v>16</v>
      </c>
      <c r="S16" s="38"/>
      <c r="T16" s="53"/>
      <c r="U16" s="52"/>
      <c r="V16" s="52"/>
    </row>
    <row r="17" spans="1:22" ht="30" customHeight="1" x14ac:dyDescent="0.2">
      <c r="B17" s="15" t="s">
        <v>10</v>
      </c>
      <c r="C17" s="32" t="str">
        <f>VLOOKUP(J17,[1]Munka1!$B$4:$F$41,2,FALSE)</f>
        <v>Aprófalva Bölcsőde</v>
      </c>
      <c r="D17" s="7" t="str">
        <f>VLOOKUP(J17,[1]Munka1!$B$4:$F$41,3,FALSE)</f>
        <v>2500 Esztergom, Budai Nagy Antal u. 18.</v>
      </c>
      <c r="E17" s="7" t="str">
        <f>VLOOKUP(J17,[1]Munka1!$B$4:$F$41,4,FALSE)</f>
        <v>Aprófalva Bölcsőde</v>
      </c>
      <c r="F17" s="7" t="str">
        <f>VLOOKUP(J17,[1]Munka1!$B$4:$F$41,5,FALSE)</f>
        <v>2500 Esztergom, Budai Nagy Antal u. 18.</v>
      </c>
      <c r="G17" s="7" t="s">
        <v>75</v>
      </c>
      <c r="H17" s="7" t="s">
        <v>76</v>
      </c>
      <c r="I17" s="7" t="s">
        <v>48</v>
      </c>
      <c r="J17" s="7" t="s">
        <v>77</v>
      </c>
      <c r="K17" s="8">
        <f>2319*12</f>
        <v>27828</v>
      </c>
      <c r="L17" s="11">
        <f t="shared" si="1"/>
        <v>55656</v>
      </c>
      <c r="M17" s="11">
        <f t="shared" si="2"/>
        <v>44524.800000000003</v>
      </c>
      <c r="N17" s="21">
        <v>43466</v>
      </c>
      <c r="O17" s="21">
        <v>44196</v>
      </c>
      <c r="P17" s="8">
        <f t="shared" si="3"/>
        <v>24</v>
      </c>
      <c r="Q17" s="9" t="s">
        <v>16</v>
      </c>
      <c r="S17" s="38"/>
      <c r="T17" s="53"/>
      <c r="U17" s="52"/>
      <c r="V17" s="52"/>
    </row>
    <row r="18" spans="1:22" ht="30" customHeight="1" x14ac:dyDescent="0.2">
      <c r="B18" s="15" t="s">
        <v>17</v>
      </c>
      <c r="C18" s="32" t="str">
        <f>VLOOKUP(J18,[1]Munka1!$B$4:$F$41,2,FALSE)</f>
        <v>Esztergomi Angyalkert Óvoda</v>
      </c>
      <c r="D18" s="7" t="str">
        <f>VLOOKUP(J18,[1]Munka1!$B$4:$F$41,3,FALSE)</f>
        <v>2500 Esztergom, Budai Nagy Antal u. 20.</v>
      </c>
      <c r="E18" s="7" t="str">
        <f>VLOOKUP(J18,[1]Munka1!$B$4:$F$41,4,FALSE)</f>
        <v>Esztergomi Angyalkert Óvoda</v>
      </c>
      <c r="F18" s="7" t="str">
        <f>VLOOKUP(J18,[1]Munka1!$B$4:$F$41,5,FALSE)</f>
        <v>2500 Esztergom, Budai Nagy Antal u. 20.</v>
      </c>
      <c r="G18" s="7" t="s">
        <v>78</v>
      </c>
      <c r="H18" s="7" t="s">
        <v>104</v>
      </c>
      <c r="I18" s="7" t="s">
        <v>48</v>
      </c>
      <c r="J18" s="7" t="s">
        <v>79</v>
      </c>
      <c r="K18" s="8">
        <f>1246*12</f>
        <v>14952</v>
      </c>
      <c r="L18" s="11">
        <f t="shared" si="1"/>
        <v>29904</v>
      </c>
      <c r="M18" s="11">
        <f t="shared" si="2"/>
        <v>23923.200000000001</v>
      </c>
      <c r="N18" s="21">
        <v>43466</v>
      </c>
      <c r="O18" s="21">
        <v>44196</v>
      </c>
      <c r="P18" s="8">
        <f t="shared" si="3"/>
        <v>24</v>
      </c>
      <c r="Q18" s="9" t="s">
        <v>16</v>
      </c>
      <c r="S18" s="38"/>
      <c r="T18" s="53"/>
      <c r="U18" s="52"/>
      <c r="V18" s="52"/>
    </row>
    <row r="19" spans="1:22" ht="30" customHeight="1" x14ac:dyDescent="0.2">
      <c r="B19" s="15" t="s">
        <v>18</v>
      </c>
      <c r="C19" s="32" t="str">
        <f>VLOOKUP(J19,[1]Munka1!$B$4:$F$41,2,FALSE)</f>
        <v>Aranyhegyi Óvoda Esztergom</v>
      </c>
      <c r="D19" s="7" t="str">
        <f>VLOOKUP(J19,[1]Munka1!$B$4:$F$41,3,FALSE)</f>
        <v>2500 Esztergom, Kaán u. 5.</v>
      </c>
      <c r="E19" s="7" t="str">
        <f>VLOOKUP(J19,[1]Munka1!$B$4:$F$41,4,FALSE)</f>
        <v>Aranyhegyi Óvoda Esztergom</v>
      </c>
      <c r="F19" s="7" t="str">
        <f>VLOOKUP(J19,[1]Munka1!$B$4:$F$41,5,FALSE)</f>
        <v>2500 Esztergom, Kaán u. 5.</v>
      </c>
      <c r="G19" s="7" t="s">
        <v>80</v>
      </c>
      <c r="H19" s="7" t="s">
        <v>105</v>
      </c>
      <c r="I19" s="22" t="s">
        <v>49</v>
      </c>
      <c r="J19" s="7" t="s">
        <v>81</v>
      </c>
      <c r="K19" s="8">
        <v>8250</v>
      </c>
      <c r="L19" s="11">
        <f t="shared" si="1"/>
        <v>16500</v>
      </c>
      <c r="M19" s="11">
        <f t="shared" si="2"/>
        <v>13200</v>
      </c>
      <c r="N19" s="21">
        <v>43466</v>
      </c>
      <c r="O19" s="21">
        <v>44196</v>
      </c>
      <c r="P19" s="8">
        <f t="shared" si="3"/>
        <v>24</v>
      </c>
      <c r="Q19" s="9" t="s">
        <v>16</v>
      </c>
      <c r="S19" s="38"/>
      <c r="T19" s="53"/>
      <c r="U19" s="52"/>
      <c r="V19" s="52"/>
    </row>
    <row r="20" spans="1:22" ht="30" customHeight="1" x14ac:dyDescent="0.2">
      <c r="B20" s="15" t="s">
        <v>19</v>
      </c>
      <c r="C20" s="32" t="str">
        <f>VLOOKUP(J20,[1]Munka1!$B$4:$F$41,2,FALSE)</f>
        <v>Honvéd Utcai Óvoda</v>
      </c>
      <c r="D20" s="7" t="str">
        <f>VLOOKUP(J20,[1]Munka1!$B$4:$F$41,3,FALSE)</f>
        <v>2500 Esztergom, Honvéd u. 15-25.</v>
      </c>
      <c r="E20" s="7" t="str">
        <f>VLOOKUP(J20,[1]Munka1!$B$4:$F$41,4,FALSE)</f>
        <v>Honvéd Utcai Óvoda</v>
      </c>
      <c r="F20" s="7" t="str">
        <f>VLOOKUP(J20,[1]Munka1!$B$4:$F$41,5,FALSE)</f>
        <v>2500 Esztergom, Honvéd u. 15-25.</v>
      </c>
      <c r="G20" s="7" t="s">
        <v>82</v>
      </c>
      <c r="H20" s="7" t="s">
        <v>83</v>
      </c>
      <c r="I20" s="7" t="s">
        <v>48</v>
      </c>
      <c r="J20" s="34" t="s">
        <v>84</v>
      </c>
      <c r="K20" s="8">
        <f>1040*12</f>
        <v>12480</v>
      </c>
      <c r="L20" s="11">
        <f t="shared" si="1"/>
        <v>24960</v>
      </c>
      <c r="M20" s="11">
        <f t="shared" si="2"/>
        <v>19968</v>
      </c>
      <c r="N20" s="21">
        <v>43466</v>
      </c>
      <c r="O20" s="21">
        <v>44196</v>
      </c>
      <c r="P20" s="8">
        <f t="shared" si="3"/>
        <v>24</v>
      </c>
      <c r="Q20" s="9" t="s">
        <v>16</v>
      </c>
      <c r="S20" s="38"/>
      <c r="T20" s="53"/>
      <c r="U20" s="52"/>
      <c r="V20" s="52"/>
    </row>
    <row r="21" spans="1:22" ht="30" customHeight="1" x14ac:dyDescent="0.2">
      <c r="A21" s="6"/>
      <c r="B21" s="15" t="s">
        <v>20</v>
      </c>
      <c r="C21" s="32" t="str">
        <f>VLOOKUP(J21,[1]Munka1!$B$4:$F$41,2,FALSE)</f>
        <v>Esztergomi Zöld Óvoda</v>
      </c>
      <c r="D21" s="7" t="str">
        <f>VLOOKUP(J21,[1]Munka1!$B$4:$F$41,3,FALSE)</f>
        <v>2500 Esztergom, Deák Ferenc u. 48.</v>
      </c>
      <c r="E21" s="7" t="str">
        <f>VLOOKUP(J21,[1]Munka1!$B$4:$F$41,4,FALSE)</f>
        <v>Esztergomi Zöld Óvoda</v>
      </c>
      <c r="F21" s="7" t="str">
        <f>VLOOKUP(J21,[1]Munka1!$B$4:$F$41,5,FALSE)</f>
        <v>2500 Esztergom, Deák Ferenc u. 48.</v>
      </c>
      <c r="G21" s="7" t="s">
        <v>85</v>
      </c>
      <c r="H21" s="7" t="s">
        <v>86</v>
      </c>
      <c r="I21" s="7" t="s">
        <v>48</v>
      </c>
      <c r="J21" s="7" t="s">
        <v>87</v>
      </c>
      <c r="K21" s="8">
        <v>1</v>
      </c>
      <c r="L21" s="11">
        <f t="shared" si="1"/>
        <v>2</v>
      </c>
      <c r="M21" s="11">
        <f t="shared" si="2"/>
        <v>1.6</v>
      </c>
      <c r="N21" s="21">
        <v>43466</v>
      </c>
      <c r="O21" s="21">
        <v>44196</v>
      </c>
      <c r="P21" s="8">
        <f t="shared" si="3"/>
        <v>24</v>
      </c>
      <c r="Q21" s="9" t="s">
        <v>16</v>
      </c>
      <c r="S21" s="38"/>
      <c r="T21" s="53"/>
      <c r="U21" s="52"/>
      <c r="V21" s="52"/>
    </row>
    <row r="22" spans="1:22" ht="30" customHeight="1" x14ac:dyDescent="0.2">
      <c r="B22" s="15" t="s">
        <v>21</v>
      </c>
      <c r="C22" s="32" t="str">
        <f>VLOOKUP(J22,[1]Munka1!$B$4:$F$41,2,FALSE)</f>
        <v>Szentgyörgymezői Olvasókör</v>
      </c>
      <c r="D22" s="7" t="str">
        <f>VLOOKUP(J22,[1]Munka1!$B$4:$F$41,3,FALSE)</f>
        <v>2500 Esztergom, Andrássy u. 23.</v>
      </c>
      <c r="E22" s="7" t="str">
        <f>VLOOKUP(J22,[1]Munka1!$B$4:$F$41,4,FALSE)</f>
        <v>Szentgyörgymezői Olvasókör</v>
      </c>
      <c r="F22" s="7" t="str">
        <f>VLOOKUP(J22,[1]Munka1!$B$4:$F$41,5,FALSE)</f>
        <v>2500 Esztergom, Andrássy u. 23.</v>
      </c>
      <c r="G22" s="7" t="s">
        <v>88</v>
      </c>
      <c r="H22" s="7" t="s">
        <v>89</v>
      </c>
      <c r="I22" s="7" t="s">
        <v>48</v>
      </c>
      <c r="J22" s="7" t="s">
        <v>90</v>
      </c>
      <c r="K22" s="8">
        <f>233*12</f>
        <v>2796</v>
      </c>
      <c r="L22" s="11">
        <f t="shared" si="1"/>
        <v>5592</v>
      </c>
      <c r="M22" s="11">
        <f t="shared" si="2"/>
        <v>4473.6000000000004</v>
      </c>
      <c r="N22" s="21">
        <v>43466</v>
      </c>
      <c r="O22" s="21">
        <v>44196</v>
      </c>
      <c r="P22" s="8">
        <f t="shared" si="3"/>
        <v>24</v>
      </c>
      <c r="Q22" s="9" t="s">
        <v>16</v>
      </c>
      <c r="S22" s="38"/>
      <c r="T22" s="53"/>
      <c r="U22" s="52"/>
      <c r="V22" s="52"/>
    </row>
    <row r="23" spans="1:22" ht="30" customHeight="1" x14ac:dyDescent="0.2">
      <c r="B23" s="15" t="s">
        <v>22</v>
      </c>
      <c r="C23" s="32" t="str">
        <f>VLOOKUP(J23,[1]Munka1!$B$4:$F$41,2,FALSE)</f>
        <v>Pézsa Tibor Sportcsarnok Esztergom</v>
      </c>
      <c r="D23" s="7" t="str">
        <f>VLOOKUP(J23,[1]Munka1!$B$4:$F$41,3,FALSE)</f>
        <v>2500 Esztergom, Helischer József u. 5.</v>
      </c>
      <c r="E23" s="7" t="str">
        <f>VLOOKUP(J23,[1]Munka1!$B$4:$F$41,4,FALSE)</f>
        <v>Pézsa Tibor Sportcsarnok Esztergom</v>
      </c>
      <c r="F23" s="7" t="str">
        <f>VLOOKUP(J23,[1]Munka1!$B$4:$F$41,5,FALSE)</f>
        <v>2500 Esztergom, Helischer József u. 5.</v>
      </c>
      <c r="G23" s="7" t="s">
        <v>91</v>
      </c>
      <c r="H23" s="7" t="s">
        <v>92</v>
      </c>
      <c r="I23" s="7" t="s">
        <v>48</v>
      </c>
      <c r="J23" s="33" t="s">
        <v>100</v>
      </c>
      <c r="K23" s="8">
        <f>5212*12</f>
        <v>62544</v>
      </c>
      <c r="L23" s="11">
        <f t="shared" si="1"/>
        <v>125088</v>
      </c>
      <c r="M23" s="11">
        <f t="shared" si="2"/>
        <v>100070.40000000001</v>
      </c>
      <c r="N23" s="21">
        <v>43466</v>
      </c>
      <c r="O23" s="21">
        <v>44196</v>
      </c>
      <c r="P23" s="8">
        <f t="shared" si="3"/>
        <v>24</v>
      </c>
      <c r="Q23" s="9" t="s">
        <v>36</v>
      </c>
      <c r="S23" s="38" t="s">
        <v>133</v>
      </c>
      <c r="T23" s="53">
        <v>40</v>
      </c>
      <c r="U23" s="52" t="s">
        <v>133</v>
      </c>
      <c r="V23" s="52" t="s">
        <v>135</v>
      </c>
    </row>
    <row r="24" spans="1:22" ht="30" customHeight="1" x14ac:dyDescent="0.2">
      <c r="B24" s="15" t="s">
        <v>23</v>
      </c>
      <c r="C24" s="32" t="str">
        <f>VLOOKUP(J24,[1]Munka1!$B$4:$F$41,2,FALSE)</f>
        <v>Szent István Strandfürdő</v>
      </c>
      <c r="D24" s="7" t="str">
        <f>VLOOKUP(J24,[1]Munka1!$B$4:$F$41,3,FALSE)</f>
        <v>2500 Esztergom, Bajcsy-Zsilinszky Endre u. 14.</v>
      </c>
      <c r="E24" s="7" t="str">
        <f>VLOOKUP(J24,[1]Munka1!$B$4:$F$41,4,FALSE)</f>
        <v>Szent István Strandfürdő</v>
      </c>
      <c r="F24" s="7" t="str">
        <f>VLOOKUP(J24,[1]Munka1!$B$4:$F$41,5,FALSE)</f>
        <v>2500 Esztergom, Bajcsy-Zsilinszky Endre u. 14.</v>
      </c>
      <c r="G24" s="7" t="s">
        <v>94</v>
      </c>
      <c r="H24" s="7" t="s">
        <v>95</v>
      </c>
      <c r="I24" s="22" t="s">
        <v>49</v>
      </c>
      <c r="J24" s="7" t="s">
        <v>101</v>
      </c>
      <c r="K24" s="8">
        <f>19833.1*12</f>
        <v>237997.19999999998</v>
      </c>
      <c r="L24" s="11">
        <f t="shared" si="1"/>
        <v>475994</v>
      </c>
      <c r="M24" s="11">
        <f t="shared" si="2"/>
        <v>380795.2</v>
      </c>
      <c r="N24" s="21">
        <v>43466</v>
      </c>
      <c r="O24" s="21">
        <v>44196</v>
      </c>
      <c r="P24" s="8">
        <f t="shared" si="3"/>
        <v>24</v>
      </c>
      <c r="Q24" s="9" t="s">
        <v>93</v>
      </c>
      <c r="S24" s="38"/>
      <c r="T24" s="53"/>
      <c r="U24" s="52"/>
      <c r="V24" s="52"/>
    </row>
    <row r="25" spans="1:22" ht="30" customHeight="1" x14ac:dyDescent="0.2">
      <c r="B25" s="15" t="s">
        <v>24</v>
      </c>
      <c r="C25" s="32" t="str">
        <f>VLOOKUP(J25,[1]Munka1!$B$4:$F$41,2,FALSE)</f>
        <v>Esztergomi Közös Önkormányzati Hivatal</v>
      </c>
      <c r="D25" s="7" t="str">
        <f>VLOOKUP(J25,[1]Munka1!$B$4:$F$41,3,FALSE)</f>
        <v>2500 Esztergom, Széchenyi tér 1.</v>
      </c>
      <c r="E25" s="7" t="str">
        <f>VLOOKUP(J25,[1]Munka1!$B$4:$F$41,4,FALSE)</f>
        <v>Esztergomi Közös Önkormányzati Hivatal</v>
      </c>
      <c r="F25" s="7" t="str">
        <f>VLOOKUP(J25,[1]Munka1!$B$4:$F$41,5,FALSE)</f>
        <v>2500 Esztergom, Széchenyi tér 1.</v>
      </c>
      <c r="G25" s="7" t="s">
        <v>106</v>
      </c>
      <c r="H25" s="7" t="s">
        <v>96</v>
      </c>
      <c r="I25" s="7" t="s">
        <v>48</v>
      </c>
      <c r="J25" s="7" t="s">
        <v>97</v>
      </c>
      <c r="K25" s="8">
        <f>(4748+2013)*12</f>
        <v>81132</v>
      </c>
      <c r="L25" s="11">
        <f t="shared" si="1"/>
        <v>162264</v>
      </c>
      <c r="M25" s="11">
        <f t="shared" si="2"/>
        <v>129811.20000000001</v>
      </c>
      <c r="N25" s="21">
        <v>43466</v>
      </c>
      <c r="O25" s="21">
        <v>44196</v>
      </c>
      <c r="P25" s="8">
        <f t="shared" si="3"/>
        <v>24</v>
      </c>
      <c r="Q25" s="9" t="s">
        <v>93</v>
      </c>
      <c r="S25" s="38" t="s">
        <v>133</v>
      </c>
      <c r="T25" s="53">
        <v>38.5</v>
      </c>
      <c r="U25" s="52" t="s">
        <v>133</v>
      </c>
      <c r="V25" s="52" t="s">
        <v>134</v>
      </c>
    </row>
    <row r="26" spans="1:22" ht="30" customHeight="1" x14ac:dyDescent="0.2">
      <c r="B26" s="15" t="s">
        <v>25</v>
      </c>
      <c r="C26" s="32" t="str">
        <f>VLOOKUP(J26,[1]Munka1!$B$4:$F$41,2,FALSE)</f>
        <v>Esztergomi Közös Önkormányzati Hivatal</v>
      </c>
      <c r="D26" s="7" t="str">
        <f>VLOOKUP(J26,[1]Munka1!$B$4:$F$41,3,FALSE)</f>
        <v>2500 Esztergom, Széchenyi tér 1.</v>
      </c>
      <c r="E26" s="7" t="str">
        <f>VLOOKUP(J26,[1]Munka1!$B$4:$F$41,4,FALSE)</f>
        <v>Esztergomi Közös Önkormányzati Hivatal</v>
      </c>
      <c r="F26" s="7" t="str">
        <f>VLOOKUP(J26,[1]Munka1!$B$4:$F$41,5,FALSE)</f>
        <v>2500 Esztergom, Széchenyi tér 1.</v>
      </c>
      <c r="G26" s="7" t="s">
        <v>107</v>
      </c>
      <c r="H26" s="7" t="s">
        <v>98</v>
      </c>
      <c r="I26" s="7" t="s">
        <v>48</v>
      </c>
      <c r="J26" s="7" t="s">
        <v>99</v>
      </c>
      <c r="K26" s="8">
        <f>2754*12</f>
        <v>33048</v>
      </c>
      <c r="L26" s="11">
        <f t="shared" si="1"/>
        <v>66096</v>
      </c>
      <c r="M26" s="11">
        <f t="shared" si="2"/>
        <v>52876.800000000003</v>
      </c>
      <c r="N26" s="21">
        <v>43466</v>
      </c>
      <c r="O26" s="21">
        <v>44196</v>
      </c>
      <c r="P26" s="8">
        <f t="shared" si="3"/>
        <v>24</v>
      </c>
      <c r="Q26" s="9" t="s">
        <v>93</v>
      </c>
      <c r="S26" s="38"/>
      <c r="T26" s="53"/>
      <c r="U26" s="52"/>
      <c r="V26" s="52"/>
    </row>
    <row r="27" spans="1:22" ht="30" customHeight="1" x14ac:dyDescent="0.2">
      <c r="B27" s="15" t="s">
        <v>26</v>
      </c>
      <c r="C27" s="32" t="str">
        <f>VLOOKUP(J27,[1]Munka1!$B$4:$F$41,2,FALSE)</f>
        <v>Esztergomi Belvárosi Óvoda</v>
      </c>
      <c r="D27" s="7" t="str">
        <f>VLOOKUP(J27,[1]Munka1!$B$4:$F$41,3,FALSE)</f>
        <v>2500 Esztergom, Bottyán János u. 7.</v>
      </c>
      <c r="E27" s="7" t="str">
        <f>VLOOKUP(J27,[1]Munka1!$B$4:$F$41,4,FALSE)</f>
        <v>Esztergomi Belvárosi Óvoda</v>
      </c>
      <c r="F27" s="7" t="str">
        <f>VLOOKUP(J27,[1]Munka1!$B$4:$F$41,5,FALSE)</f>
        <v>2500 Esztergom, Bottyán János u. 7.</v>
      </c>
      <c r="G27" s="24" t="s">
        <v>111</v>
      </c>
      <c r="H27" s="24" t="s">
        <v>117</v>
      </c>
      <c r="I27" s="30" t="s">
        <v>49</v>
      </c>
      <c r="J27" s="24" t="s">
        <v>123</v>
      </c>
      <c r="K27" s="25">
        <v>3942</v>
      </c>
      <c r="L27" s="26">
        <f t="shared" si="1"/>
        <v>7884</v>
      </c>
      <c r="M27" s="26">
        <f t="shared" si="2"/>
        <v>6307.2000000000007</v>
      </c>
      <c r="N27" s="31">
        <v>43466</v>
      </c>
      <c r="O27" s="31">
        <v>44196</v>
      </c>
      <c r="P27" s="25">
        <f t="shared" si="3"/>
        <v>24</v>
      </c>
      <c r="Q27" s="27" t="s">
        <v>16</v>
      </c>
      <c r="S27" s="38"/>
      <c r="T27" s="53"/>
      <c r="U27" s="52"/>
      <c r="V27" s="52"/>
    </row>
    <row r="28" spans="1:22" ht="30" customHeight="1" x14ac:dyDescent="0.2">
      <c r="B28" s="15" t="s">
        <v>27</v>
      </c>
      <c r="C28" s="32" t="str">
        <f>VLOOKUP(J28,[1]Munka1!$B$4:$F$41,2,FALSE)</f>
        <v>Szent István Strandfürdő</v>
      </c>
      <c r="D28" s="7" t="str">
        <f>VLOOKUP(J28,[1]Munka1!$B$4:$F$41,3,FALSE)</f>
        <v>2500 Esztergom, Bajcsy-Zsilinszky Endre u. 14.</v>
      </c>
      <c r="E28" s="7" t="str">
        <f>VLOOKUP(J28,[1]Munka1!$B$4:$F$41,4,FALSE)</f>
        <v>Szent István Strandfürdő</v>
      </c>
      <c r="F28" s="7" t="str">
        <f>VLOOKUP(J28,[1]Munka1!$B$4:$F$41,5,FALSE)</f>
        <v>2500 Esztergom, Bajcsy-Zsilinszky Endre u. 14.</v>
      </c>
      <c r="G28" s="7" t="s">
        <v>94</v>
      </c>
      <c r="H28" s="7" t="s">
        <v>118</v>
      </c>
      <c r="I28" s="22" t="s">
        <v>49</v>
      </c>
      <c r="J28" s="7" t="s">
        <v>124</v>
      </c>
      <c r="K28" s="8">
        <v>1772</v>
      </c>
      <c r="L28" s="11">
        <f t="shared" si="1"/>
        <v>3544</v>
      </c>
      <c r="M28" s="11">
        <f t="shared" si="2"/>
        <v>2835.2000000000003</v>
      </c>
      <c r="N28" s="21">
        <v>43466</v>
      </c>
      <c r="O28" s="21">
        <v>44196</v>
      </c>
      <c r="P28" s="8">
        <f t="shared" si="3"/>
        <v>24</v>
      </c>
      <c r="Q28" s="9" t="s">
        <v>16</v>
      </c>
      <c r="S28" s="38"/>
      <c r="T28" s="53"/>
      <c r="U28" s="52"/>
      <c r="V28" s="52"/>
    </row>
    <row r="29" spans="1:22" ht="30" customHeight="1" x14ac:dyDescent="0.2">
      <c r="B29" s="15" t="s">
        <v>37</v>
      </c>
      <c r="C29" s="32" t="str">
        <f>VLOOKUP(J29,[1]Munka1!$B$4:$F$41,2,FALSE)</f>
        <v>Szent István Strandfürdő</v>
      </c>
      <c r="D29" s="7" t="str">
        <f>VLOOKUP(J29,[1]Munka1!$B$4:$F$41,3,FALSE)</f>
        <v>2500 Esztergom, Bajcsy-Zsilinszky Endre u. 14.</v>
      </c>
      <c r="E29" s="7" t="str">
        <f>VLOOKUP(J29,[1]Munka1!$B$4:$F$41,4,FALSE)</f>
        <v>Szent István Strandfürdő</v>
      </c>
      <c r="F29" s="7" t="str">
        <f>VLOOKUP(J29,[1]Munka1!$B$4:$F$41,5,FALSE)</f>
        <v>2500 Esztergom, Bajcsy-Zsilinszky Endre u. 14.</v>
      </c>
      <c r="G29" s="7" t="s">
        <v>112</v>
      </c>
      <c r="H29" s="7" t="s">
        <v>119</v>
      </c>
      <c r="I29" s="22" t="s">
        <v>49</v>
      </c>
      <c r="J29" s="7" t="s">
        <v>125</v>
      </c>
      <c r="K29" s="8">
        <v>11513</v>
      </c>
      <c r="L29" s="11">
        <f t="shared" si="1"/>
        <v>23026</v>
      </c>
      <c r="M29" s="11">
        <f t="shared" si="2"/>
        <v>18420.8</v>
      </c>
      <c r="N29" s="21">
        <v>43466</v>
      </c>
      <c r="O29" s="21">
        <v>44196</v>
      </c>
      <c r="P29" s="8">
        <f t="shared" si="3"/>
        <v>24</v>
      </c>
      <c r="Q29" s="9" t="s">
        <v>16</v>
      </c>
      <c r="S29" s="38"/>
      <c r="T29" s="53"/>
      <c r="U29" s="52"/>
      <c r="V29" s="52"/>
    </row>
    <row r="30" spans="1:22" ht="30" customHeight="1" x14ac:dyDescent="0.2">
      <c r="A30" s="6"/>
      <c r="B30" s="15" t="s">
        <v>38</v>
      </c>
      <c r="C30" s="32" t="str">
        <f>VLOOKUP(J30,[1]Munka1!$B$4:$F$41,2,FALSE)</f>
        <v>Szent István Strandfürdő</v>
      </c>
      <c r="D30" s="7" t="str">
        <f>VLOOKUP(J30,[1]Munka1!$B$4:$F$41,3,FALSE)</f>
        <v>2500 Esztergom, Bajcsy-Zsilinszky Endre u. 14.</v>
      </c>
      <c r="E30" s="7" t="str">
        <f>VLOOKUP(J30,[1]Munka1!$B$4:$F$41,4,FALSE)</f>
        <v>Szent István Strandfürdő</v>
      </c>
      <c r="F30" s="7" t="str">
        <f>VLOOKUP(J30,[1]Munka1!$B$4:$F$41,5,FALSE)</f>
        <v>2500 Esztergom, Bajcsy-Zsilinszky Endre u. 14.</v>
      </c>
      <c r="G30" s="7" t="s">
        <v>94</v>
      </c>
      <c r="H30" s="7" t="s">
        <v>119</v>
      </c>
      <c r="I30" s="22" t="s">
        <v>49</v>
      </c>
      <c r="J30" s="7" t="s">
        <v>126</v>
      </c>
      <c r="K30" s="8">
        <v>24956</v>
      </c>
      <c r="L30" s="11">
        <f t="shared" si="1"/>
        <v>49912</v>
      </c>
      <c r="M30" s="11">
        <f t="shared" si="2"/>
        <v>39929.600000000006</v>
      </c>
      <c r="N30" s="21">
        <v>43466</v>
      </c>
      <c r="O30" s="21">
        <v>44196</v>
      </c>
      <c r="P30" s="8">
        <f t="shared" si="3"/>
        <v>24</v>
      </c>
      <c r="Q30" s="9" t="s">
        <v>16</v>
      </c>
      <c r="S30" s="38"/>
      <c r="T30" s="53"/>
      <c r="U30" s="52"/>
      <c r="V30" s="52"/>
    </row>
    <row r="31" spans="1:22" ht="30" customHeight="1" x14ac:dyDescent="0.2">
      <c r="B31" s="15" t="s">
        <v>39</v>
      </c>
      <c r="C31" s="32" t="str">
        <f>VLOOKUP(J31,[1]Munka1!$B$4:$F$41,2,FALSE)</f>
        <v>Szent István Strandfürdő</v>
      </c>
      <c r="D31" s="7" t="str">
        <f>VLOOKUP(J31,[1]Munka1!$B$4:$F$41,3,FALSE)</f>
        <v>2500 Esztergom, Bajcsy-Zsilinszky Endre u. 14.</v>
      </c>
      <c r="E31" s="7" t="str">
        <f>VLOOKUP(J31,[1]Munka1!$B$4:$F$41,4,FALSE)</f>
        <v>Szent István Strandfürdő</v>
      </c>
      <c r="F31" s="7" t="str">
        <f>VLOOKUP(J31,[1]Munka1!$B$4:$F$41,5,FALSE)</f>
        <v>2500 Esztergom, Bajcsy-Zsilinszky Endre u. 14.</v>
      </c>
      <c r="G31" s="7" t="s">
        <v>113</v>
      </c>
      <c r="H31" s="7" t="s">
        <v>119</v>
      </c>
      <c r="I31" s="22" t="s">
        <v>49</v>
      </c>
      <c r="J31" s="7" t="s">
        <v>127</v>
      </c>
      <c r="K31" s="8">
        <v>7263</v>
      </c>
      <c r="L31" s="11">
        <f t="shared" si="1"/>
        <v>14526</v>
      </c>
      <c r="M31" s="11">
        <f t="shared" si="2"/>
        <v>11620.800000000001</v>
      </c>
      <c r="N31" s="21">
        <v>43466</v>
      </c>
      <c r="O31" s="21">
        <v>44196</v>
      </c>
      <c r="P31" s="8">
        <f t="shared" si="3"/>
        <v>24</v>
      </c>
      <c r="Q31" s="9" t="s">
        <v>16</v>
      </c>
      <c r="S31" s="38"/>
      <c r="T31" s="53"/>
      <c r="U31" s="52"/>
      <c r="V31" s="52"/>
    </row>
    <row r="32" spans="1:22" ht="30" customHeight="1" x14ac:dyDescent="0.2">
      <c r="B32" s="15" t="s">
        <v>40</v>
      </c>
      <c r="C32" s="32" t="str">
        <f>VLOOKUP(J32,[1]Munka1!$B$4:$F$41,2,FALSE)</f>
        <v>Szent István Strandfürdő</v>
      </c>
      <c r="D32" s="7" t="str">
        <f>VLOOKUP(J32,[1]Munka1!$B$4:$F$41,3,FALSE)</f>
        <v>2500 Esztergom, Bajcsy-Zsilinszky Endre u. 14.</v>
      </c>
      <c r="E32" s="7" t="str">
        <f>VLOOKUP(J32,[1]Munka1!$B$4:$F$41,4,FALSE)</f>
        <v>Szent István Strandfürdő</v>
      </c>
      <c r="F32" s="7" t="str">
        <f>VLOOKUP(J32,[1]Munka1!$B$4:$F$41,5,FALSE)</f>
        <v>2500 Esztergom, Bajcsy-Zsilinszky Endre u. 14.</v>
      </c>
      <c r="G32" s="7" t="s">
        <v>114</v>
      </c>
      <c r="H32" s="7" t="s">
        <v>120</v>
      </c>
      <c r="I32" s="22" t="s">
        <v>49</v>
      </c>
      <c r="J32" s="33" t="s">
        <v>128</v>
      </c>
      <c r="K32" s="8">
        <v>1198</v>
      </c>
      <c r="L32" s="11">
        <f t="shared" si="1"/>
        <v>2396</v>
      </c>
      <c r="M32" s="11">
        <f t="shared" si="2"/>
        <v>1916.8000000000002</v>
      </c>
      <c r="N32" s="21">
        <v>43466</v>
      </c>
      <c r="O32" s="21">
        <v>44196</v>
      </c>
      <c r="P32" s="8">
        <f t="shared" si="3"/>
        <v>24</v>
      </c>
      <c r="Q32" s="9" t="s">
        <v>16</v>
      </c>
      <c r="S32" s="38"/>
      <c r="T32" s="53"/>
      <c r="U32" s="52"/>
      <c r="V32" s="52"/>
    </row>
    <row r="33" spans="2:22" ht="30" customHeight="1" x14ac:dyDescent="0.2">
      <c r="B33" s="15" t="s">
        <v>41</v>
      </c>
      <c r="C33" s="32" t="str">
        <f>VLOOKUP(J33,[1]Munka1!$B$4:$F$41,2,FALSE)</f>
        <v>Esztergom Város Önkormányzata</v>
      </c>
      <c r="D33" s="7" t="str">
        <f>VLOOKUP(J33,[1]Munka1!$B$4:$F$41,3,FALSE)</f>
        <v>2500 Esztergom, Széchenyi tér 1.</v>
      </c>
      <c r="E33" s="7" t="str">
        <f>VLOOKUP(J33,[1]Munka1!$B$4:$F$41,4,FALSE)</f>
        <v>Esztergom Város Önkormányzata</v>
      </c>
      <c r="F33" s="7" t="str">
        <f>VLOOKUP(J33,[1]Munka1!$B$4:$F$41,5,FALSE)</f>
        <v>2500 Esztergom, Széchenyi tér 1.</v>
      </c>
      <c r="G33" s="7" t="s">
        <v>115</v>
      </c>
      <c r="H33" s="7" t="s">
        <v>121</v>
      </c>
      <c r="I33" s="35"/>
      <c r="J33" s="7" t="s">
        <v>129</v>
      </c>
      <c r="K33" s="8">
        <f>6785*12</f>
        <v>81420</v>
      </c>
      <c r="L33" s="11">
        <f t="shared" si="1"/>
        <v>162840</v>
      </c>
      <c r="M33" s="11">
        <f t="shared" si="2"/>
        <v>130272</v>
      </c>
      <c r="N33" s="21">
        <v>43466</v>
      </c>
      <c r="O33" s="21">
        <v>44196</v>
      </c>
      <c r="P33" s="8">
        <f t="shared" si="3"/>
        <v>24</v>
      </c>
      <c r="Q33" s="9" t="s">
        <v>36</v>
      </c>
      <c r="S33" s="38"/>
      <c r="T33" s="53"/>
      <c r="U33" s="52"/>
      <c r="V33" s="52"/>
    </row>
    <row r="34" spans="2:22" ht="30" customHeight="1" x14ac:dyDescent="0.2">
      <c r="B34" s="15" t="s">
        <v>42</v>
      </c>
      <c r="C34" s="32" t="str">
        <f>VLOOKUP(J34,[1]Munka1!$B$4:$F$41,2,FALSE)</f>
        <v>Esztergom Város Önkormányzata</v>
      </c>
      <c r="D34" s="7" t="str">
        <f>VLOOKUP(J34,[1]Munka1!$B$4:$F$41,3,FALSE)</f>
        <v>2500 Esztergom, Széchenyi tér 1.</v>
      </c>
      <c r="E34" s="7" t="str">
        <f>VLOOKUP(J34,[1]Munka1!$B$4:$F$41,4,FALSE)</f>
        <v>Esztergom Város Önkormányzata</v>
      </c>
      <c r="F34" s="7" t="str">
        <f>VLOOKUP(J34,[1]Munka1!$B$4:$F$41,5,FALSE)</f>
        <v>2500 Esztergom, Széchenyi tér 1.</v>
      </c>
      <c r="G34" s="7" t="s">
        <v>116</v>
      </c>
      <c r="H34" s="7" t="s">
        <v>121</v>
      </c>
      <c r="I34" s="35"/>
      <c r="J34" s="7" t="s">
        <v>130</v>
      </c>
      <c r="K34" s="8">
        <v>48036</v>
      </c>
      <c r="L34" s="11">
        <f t="shared" si="1"/>
        <v>96072</v>
      </c>
      <c r="M34" s="11">
        <f t="shared" si="2"/>
        <v>76857.600000000006</v>
      </c>
      <c r="N34" s="21">
        <v>43466</v>
      </c>
      <c r="O34" s="21">
        <v>44196</v>
      </c>
      <c r="P34" s="8">
        <f t="shared" si="3"/>
        <v>24</v>
      </c>
      <c r="Q34" s="9" t="s">
        <v>36</v>
      </c>
      <c r="S34" s="38"/>
      <c r="T34" s="53"/>
      <c r="U34" s="52"/>
      <c r="V34" s="52"/>
    </row>
    <row r="35" spans="2:22" ht="30" customHeight="1" x14ac:dyDescent="0.2">
      <c r="B35" s="15" t="s">
        <v>43</v>
      </c>
      <c r="C35" s="32" t="str">
        <f>VLOOKUP(J35,[1]Munka1!$B$4:$F$41,2,FALSE)</f>
        <v>Esztergomi Közös Önkormányzati Hivatal</v>
      </c>
      <c r="D35" s="7" t="str">
        <f>VLOOKUP(J35,[1]Munka1!$B$4:$F$41,3,FALSE)</f>
        <v>2500 Esztergom, Széchenyi tér 1.</v>
      </c>
      <c r="E35" s="7" t="str">
        <f>VLOOKUP(J35,[1]Munka1!$B$4:$F$41,4,FALSE)</f>
        <v>Esztergomi Közös Önkormányzati Hivatal</v>
      </c>
      <c r="F35" s="7" t="str">
        <f>VLOOKUP(J35,[1]Munka1!$B$4:$F$41,5,FALSE)</f>
        <v>2500 Esztergom, Széchenyi tér 1.</v>
      </c>
      <c r="G35" s="7" t="s">
        <v>106</v>
      </c>
      <c r="H35" s="7" t="s">
        <v>122</v>
      </c>
      <c r="I35" s="7" t="s">
        <v>48</v>
      </c>
      <c r="J35" s="7" t="s">
        <v>131</v>
      </c>
      <c r="K35" s="8">
        <v>3408</v>
      </c>
      <c r="L35" s="11">
        <f t="shared" si="1"/>
        <v>6816</v>
      </c>
      <c r="M35" s="11">
        <f t="shared" si="2"/>
        <v>5452.8</v>
      </c>
      <c r="N35" s="21">
        <v>43466</v>
      </c>
      <c r="O35" s="21">
        <v>44196</v>
      </c>
      <c r="P35" s="8">
        <f t="shared" si="3"/>
        <v>24</v>
      </c>
      <c r="Q35" s="9" t="s">
        <v>16</v>
      </c>
      <c r="S35" s="38"/>
      <c r="T35" s="53"/>
      <c r="U35" s="52"/>
      <c r="V35" s="52"/>
    </row>
    <row r="36" spans="2:22" ht="9" customHeight="1" thickBot="1" x14ac:dyDescent="0.25">
      <c r="S36" s="36"/>
      <c r="T36" s="36"/>
      <c r="U36" s="36"/>
      <c r="V36" s="36"/>
    </row>
    <row r="37" spans="2:22" ht="24" customHeight="1" thickBot="1" x14ac:dyDescent="0.25">
      <c r="J37" s="28" t="s">
        <v>13</v>
      </c>
      <c r="K37" s="12">
        <f>SUM(K9:K35)</f>
        <v>728907.2</v>
      </c>
      <c r="L37" s="13">
        <f>SUM(L9:L35)</f>
        <v>1457814</v>
      </c>
      <c r="S37" s="36"/>
      <c r="T37" s="36"/>
      <c r="U37" s="36"/>
      <c r="V37" s="36"/>
    </row>
    <row r="38" spans="2:22" ht="9" customHeight="1" thickBot="1" x14ac:dyDescent="0.25">
      <c r="J38" s="5"/>
      <c r="K38" s="5"/>
      <c r="L38" s="5"/>
      <c r="M38" s="5"/>
      <c r="S38" s="36"/>
      <c r="T38" s="36"/>
      <c r="U38" s="36"/>
      <c r="V38" s="36"/>
    </row>
    <row r="39" spans="2:22" ht="24" customHeight="1" thickBot="1" x14ac:dyDescent="0.25">
      <c r="J39" s="28" t="s">
        <v>28</v>
      </c>
      <c r="K39" s="10">
        <v>0.8</v>
      </c>
      <c r="L39" s="14">
        <f>ROUND(L37*$K$39,0)</f>
        <v>1166251</v>
      </c>
      <c r="S39" s="36"/>
      <c r="T39" s="36"/>
      <c r="U39" s="36"/>
      <c r="V39" s="36"/>
    </row>
    <row r="40" spans="2:22" ht="9" customHeight="1" thickBot="1" x14ac:dyDescent="0.25">
      <c r="J40" s="5"/>
      <c r="K40" s="5"/>
      <c r="L40" s="5"/>
      <c r="S40" s="36"/>
      <c r="T40" s="36"/>
      <c r="U40" s="36"/>
      <c r="V40" s="36"/>
    </row>
    <row r="41" spans="2:22" ht="53.25" customHeight="1" thickBot="1" x14ac:dyDescent="0.25">
      <c r="J41" s="29" t="s">
        <v>46</v>
      </c>
      <c r="K41" s="10">
        <v>1.2</v>
      </c>
      <c r="L41" s="14">
        <f>ROUND(L37*$K$41,0)</f>
        <v>1749377</v>
      </c>
      <c r="S41" s="36"/>
      <c r="T41" s="36"/>
      <c r="U41" s="36"/>
      <c r="V41" s="36"/>
    </row>
    <row r="42" spans="2:22" x14ac:dyDescent="0.2">
      <c r="S42" s="36"/>
      <c r="T42" s="36"/>
      <c r="U42" s="36"/>
      <c r="V42" s="36"/>
    </row>
    <row r="43" spans="2:22" x14ac:dyDescent="0.2">
      <c r="S43" s="36"/>
      <c r="T43" s="36"/>
      <c r="U43" s="36"/>
      <c r="V43" s="36"/>
    </row>
    <row r="44" spans="2:22" x14ac:dyDescent="0.2">
      <c r="S44" s="36"/>
      <c r="T44" s="36"/>
      <c r="U44" s="36"/>
      <c r="V44" s="36"/>
    </row>
    <row r="45" spans="2:22" x14ac:dyDescent="0.2">
      <c r="S45" s="36"/>
      <c r="T45" s="36"/>
      <c r="U45" s="36"/>
      <c r="V45" s="36"/>
    </row>
    <row r="46" spans="2:22" x14ac:dyDescent="0.2">
      <c r="S46" s="36"/>
      <c r="T46" s="36"/>
      <c r="U46" s="36"/>
      <c r="V46" s="36"/>
    </row>
  </sheetData>
  <autoFilter ref="A8:Q8"/>
  <mergeCells count="2">
    <mergeCell ref="B2:Q4"/>
    <mergeCell ref="B6:Q6"/>
  </mergeCells>
  <phoneticPr fontId="0" type="noConversion"/>
  <dataValidations count="1">
    <dataValidation type="list" allowBlank="1" showInputMessage="1" showErrorMessage="1" sqref="I9:I35">
      <formula1>#REF!</formula1>
    </dataValidation>
  </dataValidations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="85" zoomScaleNormal="85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U32" sqref="U32"/>
    </sheetView>
  </sheetViews>
  <sheetFormatPr defaultColWidth="9.140625" defaultRowHeight="12.75" x14ac:dyDescent="0.2"/>
  <cols>
    <col min="1" max="1" width="1.28515625" style="1" customWidth="1"/>
    <col min="2" max="2" width="4.5703125" style="4" customWidth="1"/>
    <col min="3" max="4" width="18.7109375" style="4" customWidth="1"/>
    <col min="5" max="6" width="18.7109375" style="1" customWidth="1"/>
    <col min="7" max="8" width="22.7109375" style="1" customWidth="1"/>
    <col min="9" max="9" width="18.7109375" style="1" customWidth="1"/>
    <col min="10" max="10" width="38.7109375" style="1" customWidth="1"/>
    <col min="11" max="13" width="22.7109375" style="3" customWidth="1"/>
    <col min="14" max="15" width="12.7109375" style="3" customWidth="1"/>
    <col min="16" max="17" width="12.7109375" style="1" customWidth="1"/>
    <col min="18" max="19" width="1.7109375" style="1" customWidth="1"/>
    <col min="20" max="20" width="9.140625" style="1"/>
    <col min="21" max="24" width="20.7109375" style="36" customWidth="1"/>
    <col min="25" max="16384" width="9.140625" style="1"/>
  </cols>
  <sheetData>
    <row r="1" spans="1:24" ht="6" customHeight="1" thickBot="1" x14ac:dyDescent="0.25"/>
    <row r="2" spans="1:24" ht="15" customHeight="1" x14ac:dyDescent="0.2">
      <c r="B2" s="40" t="s">
        <v>31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24" ht="15" customHeight="1" x14ac:dyDescent="0.2"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5"/>
    </row>
    <row r="4" spans="1:24" ht="15" customHeight="1" thickBot="1" x14ac:dyDescent="0.25"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8"/>
    </row>
    <row r="5" spans="1:24" ht="6" customHeight="1" thickBot="1" x14ac:dyDescent="0.25"/>
    <row r="6" spans="1:24" ht="19.5" customHeight="1" thickBot="1" x14ac:dyDescent="0.25">
      <c r="B6" s="49" t="s">
        <v>15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</row>
    <row r="7" spans="1:24" ht="6" customHeight="1" x14ac:dyDescent="0.2"/>
    <row r="8" spans="1:24" s="2" customFormat="1" ht="120" customHeight="1" x14ac:dyDescent="0.2">
      <c r="B8" s="18" t="s">
        <v>1</v>
      </c>
      <c r="C8" s="16" t="s">
        <v>29</v>
      </c>
      <c r="D8" s="16" t="s">
        <v>30</v>
      </c>
      <c r="E8" s="16" t="s">
        <v>32</v>
      </c>
      <c r="F8" s="16" t="s">
        <v>33</v>
      </c>
      <c r="G8" s="16" t="s">
        <v>34</v>
      </c>
      <c r="H8" s="16" t="s">
        <v>35</v>
      </c>
      <c r="I8" s="19" t="s">
        <v>0</v>
      </c>
      <c r="J8" s="16" t="s">
        <v>11</v>
      </c>
      <c r="K8" s="16" t="s">
        <v>44</v>
      </c>
      <c r="L8" s="16" t="s">
        <v>45</v>
      </c>
      <c r="M8" s="17" t="s">
        <v>47</v>
      </c>
      <c r="N8" s="20" t="s">
        <v>54</v>
      </c>
      <c r="O8" s="20" t="s">
        <v>55</v>
      </c>
      <c r="P8" s="20" t="s">
        <v>12</v>
      </c>
      <c r="Q8" s="16" t="s">
        <v>14</v>
      </c>
      <c r="U8" s="39" t="s">
        <v>51</v>
      </c>
      <c r="V8" s="39" t="s">
        <v>52</v>
      </c>
      <c r="W8" s="39" t="s">
        <v>53</v>
      </c>
      <c r="X8" s="39" t="s">
        <v>50</v>
      </c>
    </row>
    <row r="9" spans="1:24" ht="30" customHeight="1" x14ac:dyDescent="0.2">
      <c r="A9" s="6"/>
      <c r="B9" s="15" t="s">
        <v>2</v>
      </c>
      <c r="C9" s="32" t="s">
        <v>132</v>
      </c>
      <c r="D9" s="7" t="s">
        <v>109</v>
      </c>
      <c r="E9" s="7" t="s">
        <v>132</v>
      </c>
      <c r="F9" s="7" t="s">
        <v>109</v>
      </c>
      <c r="G9" s="7" t="s">
        <v>108</v>
      </c>
      <c r="H9" s="7" t="s">
        <v>109</v>
      </c>
      <c r="I9" s="23"/>
      <c r="J9" s="7" t="s">
        <v>110</v>
      </c>
      <c r="K9" s="8">
        <v>1311888</v>
      </c>
      <c r="L9" s="11">
        <f t="shared" ref="L9" si="0">ROUND(K9/12*P9,0)</f>
        <v>2623776</v>
      </c>
      <c r="M9" s="11">
        <f>0.8*L9</f>
        <v>2099020.8000000003</v>
      </c>
      <c r="N9" s="21">
        <v>43466</v>
      </c>
      <c r="O9" s="21">
        <v>44196</v>
      </c>
      <c r="P9" s="8">
        <f t="shared" ref="P9" si="1">ROUND((O9-N9)/30,0)</f>
        <v>24</v>
      </c>
      <c r="Q9" s="9" t="s">
        <v>16</v>
      </c>
      <c r="U9" s="38"/>
      <c r="V9" s="37"/>
      <c r="W9" s="37"/>
      <c r="X9" s="37"/>
    </row>
    <row r="10" spans="1:24" ht="9" customHeight="1" thickBot="1" x14ac:dyDescent="0.25"/>
    <row r="11" spans="1:24" ht="24" customHeight="1" thickBot="1" x14ac:dyDescent="0.25">
      <c r="J11" s="28" t="s">
        <v>13</v>
      </c>
      <c r="K11" s="12">
        <f>SUM(K9:K9)</f>
        <v>1311888</v>
      </c>
      <c r="L11" s="13">
        <f>SUM(L9:L9)</f>
        <v>2623776</v>
      </c>
    </row>
    <row r="12" spans="1:24" ht="9" customHeight="1" thickBot="1" x14ac:dyDescent="0.25">
      <c r="J12" s="5"/>
      <c r="K12" s="5"/>
      <c r="L12" s="5"/>
    </row>
    <row r="13" spans="1:24" ht="24" customHeight="1" thickBot="1" x14ac:dyDescent="0.25">
      <c r="J13" s="28" t="s">
        <v>28</v>
      </c>
      <c r="K13" s="10">
        <v>0.8</v>
      </c>
      <c r="L13" s="14">
        <f>ROUND(L11*$K$13,0)</f>
        <v>2099021</v>
      </c>
    </row>
    <row r="14" spans="1:24" ht="9" customHeight="1" thickBot="1" x14ac:dyDescent="0.25">
      <c r="J14" s="5"/>
      <c r="K14" s="5"/>
      <c r="L14" s="5"/>
    </row>
    <row r="15" spans="1:24" ht="58.5" customHeight="1" thickBot="1" x14ac:dyDescent="0.25">
      <c r="J15" s="29" t="s">
        <v>46</v>
      </c>
      <c r="K15" s="10">
        <v>1.2</v>
      </c>
      <c r="L15" s="14">
        <f>ROUND(L11*$K$15,0)</f>
        <v>3148531</v>
      </c>
    </row>
  </sheetData>
  <autoFilter ref="A8:S8"/>
  <mergeCells count="2">
    <mergeCell ref="B2:Q4"/>
    <mergeCell ref="B6:Q6"/>
  </mergeCells>
  <dataValidations count="1">
    <dataValidation type="list" allowBlank="1" showInputMessage="1" showErrorMessage="1" sqref="I9">
      <formula1>#REF!</formula1>
    </dataValidation>
  </dataValidations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Intézmények</vt:lpstr>
      <vt:lpstr>Közvilágítás</vt:lpstr>
    </vt:vector>
  </TitlesOfParts>
  <Company>Zwack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Ormos</dc:creator>
  <cp:lastModifiedBy>Szekeres Dávid</cp:lastModifiedBy>
  <cp:lastPrinted>2008-01-15T08:35:49Z</cp:lastPrinted>
  <dcterms:created xsi:type="dcterms:W3CDTF">2008-01-15T06:56:54Z</dcterms:created>
  <dcterms:modified xsi:type="dcterms:W3CDTF">2018-04-12T06:02:52Z</dcterms:modified>
</cp:coreProperties>
</file>